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stfc365.sharepoint.com/sites/IRIS/Shared Documents/Resource Management/"/>
    </mc:Choice>
  </mc:AlternateContent>
  <xr:revisionPtr revIDLastSave="0" documentId="13_ncr:1_{6937A452-E50D-44B9-B336-82AAEDC43A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verview" sheetId="8" r:id="rId1"/>
    <sheet name="CPU" sheetId="1" r:id="rId2"/>
    <sheet name="GPU" sheetId="4" r:id="rId3"/>
    <sheet name="Disk" sheetId="2" r:id="rId4"/>
    <sheet name="High Memory Nod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C7" i="2"/>
  <c r="D4" i="2"/>
  <c r="E4" i="2"/>
  <c r="F4" i="2"/>
  <c r="G4" i="2"/>
  <c r="H4" i="2"/>
  <c r="I4" i="2"/>
  <c r="J4" i="2"/>
  <c r="K4" i="2"/>
  <c r="D5" i="2"/>
  <c r="E5" i="2"/>
  <c r="F5" i="2"/>
  <c r="G5" i="2"/>
  <c r="H5" i="2"/>
  <c r="I5" i="2"/>
  <c r="J5" i="2"/>
  <c r="K5" i="2"/>
  <c r="D6" i="2"/>
  <c r="E6" i="2"/>
  <c r="F6" i="2"/>
  <c r="G6" i="2"/>
  <c r="H6" i="2"/>
  <c r="I6" i="2"/>
  <c r="J6" i="2"/>
  <c r="K6" i="2"/>
  <c r="C6" i="2"/>
  <c r="C5" i="2"/>
  <c r="C4" i="2"/>
  <c r="C31" i="7"/>
  <c r="D31" i="7"/>
  <c r="C23" i="7"/>
  <c r="D23" i="7"/>
  <c r="D5" i="7" s="1"/>
  <c r="C15" i="7"/>
  <c r="D15" i="7"/>
  <c r="C4" i="7"/>
  <c r="D4" i="7"/>
  <c r="C5" i="7"/>
  <c r="C6" i="7"/>
  <c r="D6" i="7"/>
  <c r="E5" i="4"/>
  <c r="F5" i="4"/>
  <c r="G5" i="4"/>
  <c r="H5" i="4"/>
  <c r="I5" i="4"/>
  <c r="J5" i="4"/>
  <c r="K5" i="4"/>
  <c r="K7" i="4" s="1"/>
  <c r="L5" i="4"/>
  <c r="L7" i="4" s="1"/>
  <c r="E6" i="4"/>
  <c r="E7" i="4" s="1"/>
  <c r="F6" i="4"/>
  <c r="F7" i="4" s="1"/>
  <c r="G6" i="4"/>
  <c r="G7" i="4" s="1"/>
  <c r="H6" i="4"/>
  <c r="H7" i="4" s="1"/>
  <c r="I6" i="4"/>
  <c r="J6" i="4"/>
  <c r="K6" i="4"/>
  <c r="L6" i="4"/>
  <c r="D6" i="4"/>
  <c r="D5" i="4"/>
  <c r="I7" i="4"/>
  <c r="J7" i="4"/>
  <c r="D7" i="4"/>
  <c r="E4" i="4"/>
  <c r="F4" i="4"/>
  <c r="G4" i="4"/>
  <c r="H4" i="4"/>
  <c r="I4" i="4"/>
  <c r="J4" i="4"/>
  <c r="K4" i="4"/>
  <c r="L4" i="4"/>
  <c r="D4" i="4"/>
  <c r="K31" i="7"/>
  <c r="K6" i="7" s="1"/>
  <c r="J31" i="7"/>
  <c r="J6" i="7" s="1"/>
  <c r="I31" i="7"/>
  <c r="I6" i="7" s="1"/>
  <c r="H31" i="7"/>
  <c r="H6" i="7" s="1"/>
  <c r="G31" i="7"/>
  <c r="G6" i="7" s="1"/>
  <c r="F31" i="7"/>
  <c r="F6" i="7" s="1"/>
  <c r="E31" i="7"/>
  <c r="E6" i="7" s="1"/>
  <c r="K23" i="7"/>
  <c r="K5" i="7" s="1"/>
  <c r="J23" i="7"/>
  <c r="J5" i="7" s="1"/>
  <c r="I23" i="7"/>
  <c r="I5" i="7" s="1"/>
  <c r="H23" i="7"/>
  <c r="H5" i="7" s="1"/>
  <c r="G23" i="7"/>
  <c r="G5" i="7" s="1"/>
  <c r="F23" i="7"/>
  <c r="F5" i="7" s="1"/>
  <c r="E23" i="7"/>
  <c r="E5" i="7" s="1"/>
  <c r="K15" i="7" l="1"/>
  <c r="J15" i="7"/>
  <c r="I15" i="7"/>
  <c r="H15" i="7"/>
  <c r="G15" i="7"/>
  <c r="F15" i="7"/>
  <c r="E15" i="7"/>
  <c r="E4" i="7" l="1"/>
  <c r="H4" i="7"/>
  <c r="G4" i="7"/>
  <c r="I4" i="7"/>
  <c r="J4" i="7"/>
  <c r="K4" i="7"/>
  <c r="F4" i="7"/>
  <c r="K51" i="1" l="1"/>
  <c r="K52" i="1" s="1"/>
  <c r="J51" i="1"/>
  <c r="J52" i="1" s="1"/>
  <c r="I51" i="1"/>
  <c r="I52" i="1" s="1"/>
  <c r="H51" i="1"/>
  <c r="H52" i="1" s="1"/>
  <c r="G51" i="1"/>
  <c r="F51" i="1"/>
  <c r="E51" i="1"/>
  <c r="D51" i="1"/>
  <c r="C51" i="1"/>
  <c r="E37" i="4"/>
  <c r="E38" i="4" s="1"/>
  <c r="D37" i="4"/>
  <c r="D38" i="4" s="1"/>
  <c r="L37" i="4"/>
  <c r="L38" i="4" s="1"/>
  <c r="K37" i="4"/>
  <c r="K38" i="4" s="1"/>
  <c r="J37" i="4"/>
  <c r="J38" i="4" s="1"/>
  <c r="I37" i="4"/>
  <c r="I38" i="4" s="1"/>
  <c r="H37" i="4"/>
  <c r="H38" i="4" s="1"/>
  <c r="G37" i="4"/>
  <c r="G38" i="4" s="1"/>
  <c r="F37" i="4"/>
  <c r="F38" i="4" s="1"/>
  <c r="C53" i="1" l="1"/>
  <c r="C52" i="1"/>
  <c r="C7" i="1"/>
  <c r="E53" i="1"/>
  <c r="E52" i="1"/>
  <c r="E7" i="1"/>
  <c r="F53" i="1"/>
  <c r="F52" i="1"/>
  <c r="F7" i="1"/>
  <c r="D53" i="1"/>
  <c r="D52" i="1"/>
  <c r="D7" i="1"/>
  <c r="G53" i="1"/>
  <c r="G52" i="1"/>
  <c r="G7" i="1"/>
  <c r="I53" i="1"/>
  <c r="I7" i="1"/>
  <c r="H53" i="1"/>
  <c r="H7" i="1"/>
  <c r="J53" i="1"/>
  <c r="J7" i="1"/>
  <c r="K53" i="1"/>
  <c r="K7" i="1"/>
  <c r="D21" i="4"/>
  <c r="E21" i="4"/>
  <c r="F21" i="4"/>
  <c r="G21" i="4"/>
  <c r="H21" i="4"/>
  <c r="D29" i="4"/>
  <c r="E29" i="4"/>
  <c r="F29" i="4"/>
  <c r="G29" i="4"/>
  <c r="I21" i="4" l="1"/>
  <c r="J21" i="4"/>
  <c r="K21" i="4"/>
  <c r="L21" i="4"/>
  <c r="F22" i="4" l="1"/>
  <c r="G22" i="4"/>
  <c r="D22" i="4"/>
  <c r="E22" i="4"/>
  <c r="H22" i="4"/>
  <c r="I22" i="4"/>
  <c r="J22" i="4"/>
  <c r="K22" i="4"/>
  <c r="L22" i="4"/>
  <c r="L29" i="4"/>
  <c r="L31" i="4" s="1"/>
  <c r="K29" i="4"/>
  <c r="K31" i="4" s="1"/>
  <c r="J29" i="4"/>
  <c r="J31" i="4" s="1"/>
  <c r="I29" i="4"/>
  <c r="I31" i="4" s="1"/>
  <c r="H29" i="4"/>
  <c r="H31" i="4" s="1"/>
  <c r="G31" i="4"/>
  <c r="G30" i="4" s="1"/>
  <c r="F31" i="4"/>
  <c r="F30" i="4" s="1"/>
  <c r="E31" i="4"/>
  <c r="D31" i="4"/>
  <c r="L15" i="4"/>
  <c r="L16" i="4" s="1"/>
  <c r="K15" i="4"/>
  <c r="K16" i="4" s="1"/>
  <c r="J15" i="4"/>
  <c r="J16" i="4" s="1"/>
  <c r="I15" i="4"/>
  <c r="I16" i="4" s="1"/>
  <c r="H15" i="4"/>
  <c r="H16" i="4" s="1"/>
  <c r="G15" i="4"/>
  <c r="G16" i="4" s="1"/>
  <c r="G8" i="4" s="1"/>
  <c r="F15" i="4"/>
  <c r="F16" i="4" s="1"/>
  <c r="E15" i="4"/>
  <c r="E16" i="4" s="1"/>
  <c r="D15" i="4"/>
  <c r="D16" i="4" s="1"/>
  <c r="I8" i="4" l="1"/>
  <c r="H8" i="4"/>
  <c r="J8" i="4"/>
  <c r="K8" i="4"/>
  <c r="D8" i="4"/>
  <c r="L8" i="4"/>
  <c r="E8" i="4"/>
  <c r="F8" i="4"/>
  <c r="I30" i="4"/>
  <c r="L30" i="4"/>
  <c r="H30" i="4"/>
  <c r="J30" i="4"/>
  <c r="K30" i="4"/>
  <c r="C27" i="2" l="1"/>
  <c r="C28" i="2" s="1"/>
  <c r="D27" i="2"/>
  <c r="D28" i="2" s="1"/>
  <c r="E27" i="2"/>
  <c r="E28" i="2" s="1"/>
  <c r="F27" i="2"/>
  <c r="F28" i="2" s="1"/>
  <c r="G27" i="2"/>
  <c r="G28" i="2" s="1"/>
  <c r="H27" i="2"/>
  <c r="H28" i="2" s="1"/>
  <c r="I27" i="2"/>
  <c r="I28" i="2" s="1"/>
  <c r="J27" i="2"/>
  <c r="J28" i="2" s="1"/>
  <c r="K27" i="2"/>
  <c r="K28" i="2" s="1"/>
  <c r="C36" i="2"/>
  <c r="C37" i="2" s="1"/>
  <c r="D36" i="2"/>
  <c r="D37" i="2" s="1"/>
  <c r="E36" i="2"/>
  <c r="E37" i="2" s="1"/>
  <c r="F36" i="2"/>
  <c r="F37" i="2" s="1"/>
  <c r="G36" i="2"/>
  <c r="G37" i="2" s="1"/>
  <c r="H36" i="2"/>
  <c r="H37" i="2" s="1"/>
  <c r="I36" i="2"/>
  <c r="I37" i="2" s="1"/>
  <c r="J36" i="2"/>
  <c r="J37" i="2" s="1"/>
  <c r="K36" i="2"/>
  <c r="K37" i="2" s="1"/>
  <c r="K17" i="2" l="1"/>
  <c r="K18" i="2" s="1"/>
  <c r="J17" i="2"/>
  <c r="J18" i="2" s="1"/>
  <c r="I17" i="2"/>
  <c r="H17" i="2"/>
  <c r="G17" i="2"/>
  <c r="G18" i="2" s="1"/>
  <c r="F17" i="2"/>
  <c r="F18" i="2" s="1"/>
  <c r="E17" i="2"/>
  <c r="E18" i="2" s="1"/>
  <c r="D17" i="2"/>
  <c r="D18" i="2" s="1"/>
  <c r="C17" i="2"/>
  <c r="C18" i="2" s="1"/>
  <c r="J8" i="2" l="1"/>
  <c r="C8" i="2"/>
  <c r="K8" i="2"/>
  <c r="H8" i="2"/>
  <c r="H18" i="2"/>
  <c r="I8" i="2"/>
  <c r="I18" i="2"/>
  <c r="F8" i="2"/>
  <c r="D8" i="2"/>
  <c r="E8" i="2"/>
  <c r="G8" i="2"/>
  <c r="K42" i="1" l="1"/>
  <c r="K43" i="1" s="1"/>
  <c r="J42" i="1"/>
  <c r="J43" i="1" s="1"/>
  <c r="I42" i="1"/>
  <c r="I43" i="1" s="1"/>
  <c r="H42" i="1"/>
  <c r="H43" i="1" s="1"/>
  <c r="G42" i="1"/>
  <c r="F42" i="1"/>
  <c r="E42" i="1"/>
  <c r="D42" i="1"/>
  <c r="C42" i="1"/>
  <c r="K32" i="1"/>
  <c r="K33" i="1" s="1"/>
  <c r="J32" i="1"/>
  <c r="I32" i="1"/>
  <c r="I33" i="1" s="1"/>
  <c r="H32" i="1"/>
  <c r="H33" i="1" s="1"/>
  <c r="G32" i="1"/>
  <c r="F32" i="1"/>
  <c r="E32" i="1"/>
  <c r="D32" i="1"/>
  <c r="C32" i="1"/>
  <c r="K20" i="1"/>
  <c r="K21" i="1" s="1"/>
  <c r="F20" i="1"/>
  <c r="G20" i="1"/>
  <c r="H20" i="1"/>
  <c r="H21" i="1" s="1"/>
  <c r="I20" i="1"/>
  <c r="I21" i="1" s="1"/>
  <c r="J20" i="1"/>
  <c r="J21" i="1" s="1"/>
  <c r="E20" i="1"/>
  <c r="D20" i="1"/>
  <c r="C20" i="1"/>
  <c r="C45" i="1" l="1"/>
  <c r="C43" i="1"/>
  <c r="C6" i="1"/>
  <c r="G22" i="1"/>
  <c r="G21" i="1"/>
  <c r="G4" i="1"/>
  <c r="E45" i="1"/>
  <c r="E44" i="1" s="1"/>
  <c r="E43" i="1"/>
  <c r="E6" i="1"/>
  <c r="G45" i="1"/>
  <c r="G44" i="1" s="1"/>
  <c r="G43" i="1"/>
  <c r="G6" i="1"/>
  <c r="F22" i="1"/>
  <c r="F21" i="1"/>
  <c r="F4" i="1"/>
  <c r="E34" i="1"/>
  <c r="E33" i="1"/>
  <c r="E5" i="1"/>
  <c r="C34" i="1"/>
  <c r="C5" i="1"/>
  <c r="C33" i="1"/>
  <c r="F34" i="1"/>
  <c r="F10" i="1" s="1"/>
  <c r="F5" i="1"/>
  <c r="F33" i="1"/>
  <c r="D45" i="1"/>
  <c r="D43" i="1"/>
  <c r="D6" i="1"/>
  <c r="F45" i="1"/>
  <c r="F43" i="1"/>
  <c r="F6" i="1"/>
  <c r="D22" i="1"/>
  <c r="D21" i="1"/>
  <c r="D4" i="1"/>
  <c r="D8" i="1" s="1"/>
  <c r="G5" i="1"/>
  <c r="G33" i="1"/>
  <c r="J5" i="1"/>
  <c r="J33" i="1"/>
  <c r="D34" i="1"/>
  <c r="D33" i="1"/>
  <c r="D5" i="1"/>
  <c r="C22" i="1"/>
  <c r="C21" i="1"/>
  <c r="C4" i="1"/>
  <c r="E22" i="1"/>
  <c r="E10" i="1" s="1"/>
  <c r="E21" i="1"/>
  <c r="E4" i="1"/>
  <c r="E8" i="1" s="1"/>
  <c r="J45" i="1"/>
  <c r="J44" i="1" s="1"/>
  <c r="J6" i="1"/>
  <c r="H45" i="1"/>
  <c r="H44" i="1" s="1"/>
  <c r="H6" i="1"/>
  <c r="I45" i="1"/>
  <c r="I44" i="1" s="1"/>
  <c r="I6" i="1"/>
  <c r="K45" i="1"/>
  <c r="K44" i="1" s="1"/>
  <c r="K6" i="1"/>
  <c r="J22" i="1"/>
  <c r="J4" i="1"/>
  <c r="I22" i="1"/>
  <c r="I10" i="1" s="1"/>
  <c r="I4" i="1"/>
  <c r="I8" i="1" s="1"/>
  <c r="K22" i="1"/>
  <c r="K4" i="1"/>
  <c r="K8" i="1" s="1"/>
  <c r="H22" i="1"/>
  <c r="H4" i="1"/>
  <c r="I34" i="1"/>
  <c r="I5" i="1"/>
  <c r="K34" i="1"/>
  <c r="K5" i="1"/>
  <c r="H34" i="1"/>
  <c r="H5" i="1"/>
  <c r="D10" i="1"/>
  <c r="G10" i="1"/>
  <c r="F44" i="1"/>
  <c r="J34" i="1"/>
  <c r="G34" i="1"/>
  <c r="G8" i="1" l="1"/>
  <c r="C8" i="1"/>
  <c r="E9" i="1"/>
  <c r="J8" i="1"/>
  <c r="J9" i="1" s="1"/>
  <c r="F8" i="1"/>
  <c r="D9" i="1"/>
  <c r="H8" i="1"/>
  <c r="H9" i="1" s="1"/>
  <c r="J10" i="1"/>
  <c r="K10" i="1"/>
  <c r="H10" i="1"/>
  <c r="K9" i="1"/>
  <c r="I9" i="1"/>
  <c r="C10" i="1"/>
  <c r="C9" i="1"/>
  <c r="F9" i="1" l="1"/>
  <c r="G9" i="1"/>
</calcChain>
</file>

<file path=xl/sharedStrings.xml><?xml version="1.0" encoding="utf-8"?>
<sst xmlns="http://schemas.openxmlformats.org/spreadsheetml/2006/main" count="287" uniqueCount="100">
  <si>
    <t>FY17</t>
  </si>
  <si>
    <t>FY18</t>
  </si>
  <si>
    <t>FY19</t>
  </si>
  <si>
    <t>FY20</t>
  </si>
  <si>
    <t>FY21</t>
  </si>
  <si>
    <t>FY22</t>
  </si>
  <si>
    <t>FY23</t>
  </si>
  <si>
    <t>FY24</t>
  </si>
  <si>
    <t>CAM18CPU</t>
  </si>
  <si>
    <t>CAM19CPU</t>
  </si>
  <si>
    <t>CAM20CPU</t>
  </si>
  <si>
    <t>RAWCores</t>
  </si>
  <si>
    <t>Allocatable CPU hours</t>
  </si>
  <si>
    <t>CAM21CPU</t>
  </si>
  <si>
    <t>FY25</t>
  </si>
  <si>
    <t>RAL18CPU</t>
  </si>
  <si>
    <t>RAL19CPU</t>
  </si>
  <si>
    <t>RAL20CPU</t>
  </si>
  <si>
    <t>RAL21CPU</t>
  </si>
  <si>
    <t>GRI18CPU</t>
  </si>
  <si>
    <t>GRI19CPU</t>
  </si>
  <si>
    <t>GRI20CPU</t>
  </si>
  <si>
    <t>GRI21CPU</t>
  </si>
  <si>
    <t>Allocatable Cores</t>
  </si>
  <si>
    <t>RAL18DSK</t>
  </si>
  <si>
    <t>RAL19DSK</t>
  </si>
  <si>
    <t>RAL21DSK</t>
  </si>
  <si>
    <t>GRI17DSK</t>
  </si>
  <si>
    <t>GRI18DSK</t>
  </si>
  <si>
    <t>GRI19DSK</t>
  </si>
  <si>
    <t>GRI21DSK</t>
  </si>
  <si>
    <t>CAM18DSK</t>
  </si>
  <si>
    <t>CAM19DSK</t>
  </si>
  <si>
    <t>CAM20DSK</t>
  </si>
  <si>
    <t>CAM21DSK</t>
  </si>
  <si>
    <t>Allocatable Disk (TB)</t>
  </si>
  <si>
    <t>RAW Disk (TB)</t>
  </si>
  <si>
    <t>RAW Disk</t>
  </si>
  <si>
    <t>Allocatable CPU months
per quarter</t>
  </si>
  <si>
    <t>Allocatable GPU card hours</t>
  </si>
  <si>
    <t>RAW Cards</t>
  </si>
  <si>
    <t>RAL21GPU</t>
  </si>
  <si>
    <t>GRI21GPU</t>
  </si>
  <si>
    <t>Allocatable GPU card months
per quarter</t>
  </si>
  <si>
    <t>CAM20GPU</t>
  </si>
  <si>
    <t>CAM21GPU</t>
  </si>
  <si>
    <t>RAL20GPU (Cloud)</t>
  </si>
  <si>
    <t>RAL20GPU (SCARF)</t>
  </si>
  <si>
    <t>Usable Disk (TB)</t>
  </si>
  <si>
    <t>RAL20+DSK</t>
  </si>
  <si>
    <r>
      <t xml:space="preserve">DiRAC - Cambridge
</t>
    </r>
    <r>
      <rPr>
        <sz val="11"/>
        <color theme="1"/>
        <rFont val="Calibri"/>
        <family val="2"/>
        <scheme val="minor"/>
      </rPr>
      <t>Allocatable at 90%</t>
    </r>
  </si>
  <si>
    <t>GRI20+DSK</t>
  </si>
  <si>
    <r>
      <t xml:space="preserve">DiRAC 
</t>
    </r>
    <r>
      <rPr>
        <sz val="11"/>
        <color theme="1"/>
        <rFont val="Calibri"/>
        <family val="2"/>
        <scheme val="minor"/>
      </rPr>
      <t>90% allocatable</t>
    </r>
  </si>
  <si>
    <r>
      <t xml:space="preserve">GridPP
</t>
    </r>
    <r>
      <rPr>
        <sz val="11"/>
        <color theme="1"/>
        <rFont val="Calibri"/>
        <family val="2"/>
        <scheme val="minor"/>
      </rPr>
      <t>90% allocatable</t>
    </r>
  </si>
  <si>
    <t>RAL20+GPU (Cloud)</t>
  </si>
  <si>
    <t>CAM20+GPU</t>
  </si>
  <si>
    <t>RAL20+CPU</t>
  </si>
  <si>
    <t>GRI17CPU (UKT0)</t>
  </si>
  <si>
    <t>RAL17CPU (UKT0)</t>
  </si>
  <si>
    <t>GRI20+CPU</t>
  </si>
  <si>
    <t>NVIDIA V100</t>
  </si>
  <si>
    <t>NVIDIA A100</t>
  </si>
  <si>
    <t>RAL21GPU (SCARF)</t>
  </si>
  <si>
    <r>
      <t xml:space="preserve">RAL Compute Resources
</t>
    </r>
    <r>
      <rPr>
        <sz val="11"/>
        <color theme="1"/>
        <rFont val="Calibri"/>
        <family val="2"/>
        <scheme val="minor"/>
      </rPr>
      <t>Hyperthreading factor of 1.6
Allocatable at 90%</t>
    </r>
  </si>
  <si>
    <r>
      <t>RAL/Tier1 ECHO Disk Resources</t>
    </r>
    <r>
      <rPr>
        <sz val="11"/>
        <color theme="1"/>
        <rFont val="Calibri"/>
        <family val="2"/>
        <scheme val="minor"/>
      </rPr>
      <t xml:space="preserve">
Allocatable at 90%</t>
    </r>
  </si>
  <si>
    <t>CARD</t>
  </si>
  <si>
    <r>
      <t xml:space="preserve">RAL Cloud GPU Resources
</t>
    </r>
    <r>
      <rPr>
        <sz val="11"/>
        <color theme="1"/>
        <rFont val="Calibri"/>
        <family val="2"/>
        <scheme val="minor"/>
      </rPr>
      <t>90% allocatable</t>
    </r>
  </si>
  <si>
    <r>
      <t xml:space="preserve">RAL SCARF GPU Resources
</t>
    </r>
    <r>
      <rPr>
        <sz val="11"/>
        <color theme="1"/>
        <rFont val="Calibri"/>
        <family val="2"/>
        <scheme val="minor"/>
      </rPr>
      <t>90% allocatable</t>
    </r>
  </si>
  <si>
    <r>
      <t xml:space="preserve">RAL - SCARF
</t>
    </r>
    <r>
      <rPr>
        <sz val="11"/>
        <color theme="1"/>
        <rFont val="Calibri"/>
        <family val="2"/>
        <scheme val="minor"/>
      </rPr>
      <t>Hyperthreading factor of 1.6
Allocatable at 90%</t>
    </r>
  </si>
  <si>
    <r>
      <t xml:space="preserve">DiRAC
</t>
    </r>
    <r>
      <rPr>
        <sz val="11"/>
        <color theme="1"/>
        <rFont val="Calibri"/>
        <family val="2"/>
        <scheme val="minor"/>
      </rPr>
      <t>Hyperthreading is not used at Cambridge by DiRAC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Allocatable at 90%</t>
    </r>
  </si>
  <si>
    <t>IRIS Disk Overall</t>
  </si>
  <si>
    <t>IRIS CPU Overall</t>
  </si>
  <si>
    <t>DiRAC CPU</t>
  </si>
  <si>
    <t>GridPP CPU</t>
  </si>
  <si>
    <t>RAL Cloud CPU</t>
  </si>
  <si>
    <t>RAL SCARF CPU</t>
  </si>
  <si>
    <r>
      <t xml:space="preserve">GridPP Compute Resources
</t>
    </r>
    <r>
      <rPr>
        <sz val="11"/>
        <color theme="1"/>
        <rFont val="Calibri"/>
        <family val="2"/>
        <scheme val="minor"/>
      </rPr>
      <t>Hyperthreading factor of 1.6
Allocatable at 90%</t>
    </r>
  </si>
  <si>
    <r>
      <t>GridPP Disk Resources</t>
    </r>
    <r>
      <rPr>
        <sz val="11"/>
        <color theme="1"/>
        <rFont val="Calibri"/>
        <family val="2"/>
        <scheme val="minor"/>
      </rPr>
      <t xml:space="preserve">
Allocatable at 90%</t>
    </r>
  </si>
  <si>
    <t>MAN18HM</t>
  </si>
  <si>
    <t>MAN19HM</t>
  </si>
  <si>
    <t>MAN20HM</t>
  </si>
  <si>
    <t>Total Nodes</t>
  </si>
  <si>
    <t>Manchester - 1.5TB per node</t>
  </si>
  <si>
    <t>Leicester - 1.5TB per node</t>
  </si>
  <si>
    <t>MAN21HM</t>
  </si>
  <si>
    <t>Manchester - 3.0TB per node</t>
  </si>
  <si>
    <t>LEI18HM</t>
  </si>
  <si>
    <t>LEI19HM</t>
  </si>
  <si>
    <t>LEICESTER 1.5TB</t>
  </si>
  <si>
    <t>MANCHESTER 1.5TB</t>
  </si>
  <si>
    <t>MANCHESTER 3.0TB</t>
  </si>
  <si>
    <r>
      <t xml:space="preserve">IRIS Overall
</t>
    </r>
    <r>
      <rPr>
        <sz val="11"/>
        <color theme="1"/>
        <rFont val="Calibri"/>
        <family val="2"/>
        <scheme val="minor"/>
      </rPr>
      <t>NVIDIA V100 card used as reference unit for 'a card'. This may be further split down once a more heterogeneous infrastructure grows.</t>
    </r>
  </si>
  <si>
    <t>Allocatable Physical Cores</t>
  </si>
  <si>
    <t>IRIS High Memory Overall</t>
  </si>
  <si>
    <t>RAL Cloud</t>
  </si>
  <si>
    <t>DiRAC</t>
  </si>
  <si>
    <t>RAL SCARF</t>
  </si>
  <si>
    <t>RAL Cloud + Tier 1</t>
  </si>
  <si>
    <t>GridPP Tier 2</t>
  </si>
  <si>
    <r>
      <rPr>
        <b/>
        <sz val="11"/>
        <color theme="1"/>
        <rFont val="Calibri"/>
        <family val="2"/>
        <scheme val="minor"/>
      </rPr>
      <t>IRIS Resource Capacity Model</t>
    </r>
    <r>
      <rPr>
        <sz val="11"/>
        <color theme="1"/>
        <rFont val="Calibri"/>
        <family val="2"/>
        <scheme val="minor"/>
      </rPr>
      <t xml:space="preserve">
8th February 2021
Author: Philip Jackson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</si>
</sst>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.0,,&quot; m&quot;"/>
    <numFmt numFmtId="166" formatCode="#,&quot; k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2" fillId="0" borderId="1" xfId="1" applyNumberFormat="1" applyFon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0" borderId="5" xfId="1" applyNumberFormat="1" applyFont="1" applyBorder="1"/>
    <xf numFmtId="0" fontId="0" fillId="0" borderId="2" xfId="0" applyFont="1" applyBorder="1"/>
    <xf numFmtId="164" fontId="1" fillId="0" borderId="1" xfId="1" applyNumberFormat="1" applyFont="1" applyBorder="1"/>
    <xf numFmtId="164" fontId="1" fillId="0" borderId="3" xfId="1" applyNumberFormat="1" applyFont="1" applyBorder="1"/>
    <xf numFmtId="0" fontId="0" fillId="0" borderId="13" xfId="0" applyFont="1" applyBorder="1"/>
    <xf numFmtId="164" fontId="1" fillId="0" borderId="14" xfId="1" applyNumberFormat="1" applyFont="1" applyBorder="1"/>
    <xf numFmtId="164" fontId="1" fillId="0" borderId="15" xfId="1" applyNumberFormat="1" applyFont="1" applyBorder="1"/>
    <xf numFmtId="0" fontId="2" fillId="0" borderId="8" xfId="0" applyFont="1" applyBorder="1"/>
    <xf numFmtId="164" fontId="2" fillId="0" borderId="1" xfId="1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164" fontId="1" fillId="0" borderId="1" xfId="1" applyNumberFormat="1" applyFont="1" applyFill="1" applyBorder="1"/>
    <xf numFmtId="164" fontId="1" fillId="2" borderId="1" xfId="1" applyNumberFormat="1" applyFont="1" applyFill="1" applyBorder="1"/>
    <xf numFmtId="164" fontId="1" fillId="2" borderId="3" xfId="1" applyNumberFormat="1" applyFont="1" applyFill="1" applyBorder="1"/>
    <xf numFmtId="0" fontId="0" fillId="0" borderId="4" xfId="0" applyFont="1" applyBorder="1"/>
    <xf numFmtId="165" fontId="1" fillId="0" borderId="5" xfId="1" applyNumberFormat="1" applyFont="1" applyBorder="1"/>
    <xf numFmtId="165" fontId="1" fillId="0" borderId="6" xfId="1" applyNumberFormat="1" applyFont="1" applyBorder="1"/>
    <xf numFmtId="164" fontId="1" fillId="0" borderId="5" xfId="1" applyNumberFormat="1" applyFont="1" applyBorder="1"/>
    <xf numFmtId="164" fontId="0" fillId="0" borderId="5" xfId="1" applyNumberFormat="1" applyFont="1" applyBorder="1"/>
    <xf numFmtId="164" fontId="2" fillId="0" borderId="5" xfId="1" applyNumberFormat="1" applyFont="1" applyBorder="1"/>
    <xf numFmtId="0" fontId="0" fillId="0" borderId="13" xfId="0" applyFont="1" applyBorder="1" applyAlignment="1">
      <alignment wrapText="1"/>
    </xf>
    <xf numFmtId="166" fontId="1" fillId="0" borderId="5" xfId="1" applyNumberFormat="1" applyFont="1" applyBorder="1"/>
    <xf numFmtId="166" fontId="1" fillId="0" borderId="6" xfId="1" applyNumberFormat="1" applyFont="1" applyBorder="1"/>
    <xf numFmtId="166" fontId="0" fillId="0" borderId="5" xfId="1" applyNumberFormat="1" applyFont="1" applyBorder="1"/>
    <xf numFmtId="164" fontId="1" fillId="0" borderId="3" xfId="1" applyNumberFormat="1" applyFont="1" applyFill="1" applyBorder="1"/>
    <xf numFmtId="0" fontId="0" fillId="0" borderId="16" xfId="0" applyFont="1" applyBorder="1"/>
    <xf numFmtId="0" fontId="0" fillId="0" borderId="17" xfId="0" applyFont="1" applyBorder="1"/>
    <xf numFmtId="0" fontId="2" fillId="0" borderId="17" xfId="0" applyFont="1" applyBorder="1"/>
    <xf numFmtId="0" fontId="0" fillId="0" borderId="18" xfId="0" applyFont="1" applyBorder="1"/>
    <xf numFmtId="164" fontId="1" fillId="0" borderId="6" xfId="1" applyNumberFormat="1" applyFont="1" applyBorder="1"/>
    <xf numFmtId="0" fontId="0" fillId="0" borderId="19" xfId="0" applyBorder="1"/>
    <xf numFmtId="0" fontId="0" fillId="0" borderId="20" xfId="0" applyFont="1" applyBorder="1"/>
    <xf numFmtId="0" fontId="0" fillId="0" borderId="21" xfId="0" applyBorder="1"/>
    <xf numFmtId="0" fontId="0" fillId="0" borderId="19" xfId="0" applyFont="1" applyBorder="1"/>
    <xf numFmtId="0" fontId="0" fillId="0" borderId="21" xfId="0" applyFont="1" applyBorder="1"/>
    <xf numFmtId="0" fontId="0" fillId="0" borderId="22" xfId="0" applyFont="1" applyBorder="1" applyAlignment="1">
      <alignment wrapText="1"/>
    </xf>
    <xf numFmtId="165" fontId="0" fillId="0" borderId="6" xfId="1" applyNumberFormat="1" applyFont="1" applyBorder="1"/>
    <xf numFmtId="164" fontId="0" fillId="0" borderId="8" xfId="0" applyNumberFormat="1" applyBorder="1"/>
    <xf numFmtId="0" fontId="0" fillId="0" borderId="0" xfId="0" applyFont="1"/>
    <xf numFmtId="0" fontId="0" fillId="0" borderId="1" xfId="0" applyFont="1" applyBorder="1"/>
    <xf numFmtId="0" fontId="0" fillId="0" borderId="5" xfId="0" applyFont="1" applyBorder="1"/>
    <xf numFmtId="164" fontId="0" fillId="0" borderId="8" xfId="0" applyNumberFormat="1" applyFont="1" applyBorder="1"/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 Compute Resources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CPU!$B$4</c:f>
              <c:strCache>
                <c:ptCount val="1"/>
                <c:pt idx="0">
                  <c:v>RAL Cloud CPU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CPU!$C$4:$K$4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1728</c:v>
                </c:pt>
                <c:pt idx="2">
                  <c:v>4096</c:v>
                </c:pt>
                <c:pt idx="3">
                  <c:v>8192</c:v>
                </c:pt>
                <c:pt idx="4">
                  <c:v>14892</c:v>
                </c:pt>
                <c:pt idx="5">
                  <c:v>13164</c:v>
                </c:pt>
                <c:pt idx="6">
                  <c:v>10796</c:v>
                </c:pt>
                <c:pt idx="7">
                  <c:v>6700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7-4385-9717-0D5450BBB6DA}"/>
            </c:ext>
          </c:extLst>
        </c:ser>
        <c:ser>
          <c:idx val="1"/>
          <c:order val="1"/>
          <c:tx>
            <c:strRef>
              <c:f>CPU!$B$5</c:f>
              <c:strCache>
                <c:ptCount val="1"/>
                <c:pt idx="0">
                  <c:v>GridPP CPU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CPU!$C$5:$K$5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1536</c:v>
                </c:pt>
                <c:pt idx="2">
                  <c:v>3200</c:v>
                </c:pt>
                <c:pt idx="3">
                  <c:v>7192</c:v>
                </c:pt>
                <c:pt idx="4">
                  <c:v>11292</c:v>
                </c:pt>
                <c:pt idx="5">
                  <c:v>9756</c:v>
                </c:pt>
                <c:pt idx="6">
                  <c:v>8092</c:v>
                </c:pt>
                <c:pt idx="7">
                  <c:v>4100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67-4385-9717-0D5450BBB6DA}"/>
            </c:ext>
          </c:extLst>
        </c:ser>
        <c:ser>
          <c:idx val="2"/>
          <c:order val="2"/>
          <c:tx>
            <c:strRef>
              <c:f>CPU!$B$6</c:f>
              <c:strCache>
                <c:ptCount val="1"/>
                <c:pt idx="0">
                  <c:v>DiRAC CPU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CPU!$C$6:$K$6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1280</c:v>
                </c:pt>
                <c:pt idx="3">
                  <c:v>5402</c:v>
                </c:pt>
                <c:pt idx="4">
                  <c:v>6502</c:v>
                </c:pt>
                <c:pt idx="5">
                  <c:v>6502</c:v>
                </c:pt>
                <c:pt idx="6">
                  <c:v>5222</c:v>
                </c:pt>
                <c:pt idx="7">
                  <c:v>1100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67-4385-9717-0D5450BBB6DA}"/>
            </c:ext>
          </c:extLst>
        </c:ser>
        <c:ser>
          <c:idx val="3"/>
          <c:order val="3"/>
          <c:tx>
            <c:strRef>
              <c:f>CPU!$B$7</c:f>
              <c:strCache>
                <c:ptCount val="1"/>
                <c:pt idx="0">
                  <c:v>RAL SCARF CPU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CPU!$C$7:$K$7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67-4385-9717-0D5450BB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412543"/>
        <c:axId val="2100130655"/>
      </c:barChart>
      <c:catAx>
        <c:axId val="188341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130655"/>
        <c:crosses val="autoZero"/>
        <c:auto val="1"/>
        <c:lblAlgn val="ctr"/>
        <c:lblOffset val="100"/>
        <c:noMultiLvlLbl val="0"/>
      </c:catAx>
      <c:valAx>
        <c:axId val="210013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41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</a:t>
            </a:r>
            <a:r>
              <a:rPr lang="en-GB" baseline="0"/>
              <a:t> GPU (V100/A100 cards)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GPU!$B$4:$C$4</c:f>
              <c:strCache>
                <c:ptCount val="2"/>
                <c:pt idx="0">
                  <c:v>RAL Cloud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GPU!$D$3:$L$3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GPU!$D$4:$L$4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</c:v>
                </c:pt>
                <c:pt idx="5">
                  <c:v>114</c:v>
                </c:pt>
                <c:pt idx="6">
                  <c:v>114</c:v>
                </c:pt>
                <c:pt idx="7">
                  <c:v>114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2-43AA-9A97-D17D452DD062}"/>
            </c:ext>
          </c:extLst>
        </c:ser>
        <c:ser>
          <c:idx val="1"/>
          <c:order val="1"/>
          <c:tx>
            <c:strRef>
              <c:f>GPU!$B$5:$C$5</c:f>
              <c:strCache>
                <c:ptCount val="2"/>
                <c:pt idx="0">
                  <c:v>DiRAC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GPU!$D$3:$L$3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GPU!$D$5:$L$5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2-43AA-9A97-D17D452DD062}"/>
            </c:ext>
          </c:extLst>
        </c:ser>
        <c:ser>
          <c:idx val="2"/>
          <c:order val="2"/>
          <c:tx>
            <c:strRef>
              <c:f>GPU!$B$6:$C$6</c:f>
              <c:strCache>
                <c:ptCount val="2"/>
                <c:pt idx="0">
                  <c:v>RAL SCARF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GPU!$D$3:$L$3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GPU!$D$6:$L$6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2-43AA-9A97-D17D452DD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6037487"/>
        <c:axId val="1326043311"/>
      </c:barChart>
      <c:catAx>
        <c:axId val="132603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43311"/>
        <c:crosses val="autoZero"/>
        <c:auto val="1"/>
        <c:lblAlgn val="ctr"/>
        <c:lblOffset val="100"/>
        <c:noMultiLvlLbl val="0"/>
      </c:catAx>
      <c:valAx>
        <c:axId val="132604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3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 Allocatable</a:t>
            </a:r>
            <a:r>
              <a:rPr lang="en-GB" baseline="0"/>
              <a:t> </a:t>
            </a:r>
          </a:p>
          <a:p>
            <a:pPr>
              <a:defRPr/>
            </a:pPr>
            <a:r>
              <a:rPr lang="en-GB"/>
              <a:t>High</a:t>
            </a:r>
            <a:r>
              <a:rPr lang="en-GB" baseline="0"/>
              <a:t> Memory Nodes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'High Memory Nodes'!$B$4</c:f>
              <c:strCache>
                <c:ptCount val="1"/>
                <c:pt idx="0">
                  <c:v>MANCHESTER 1.5TB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'High Memory Nodes'!$C$3:$K$3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'High Memory Nodes'!$C$4:$K$4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24</c:v>
                </c:pt>
                <c:pt idx="5">
                  <c:v>24</c:v>
                </c:pt>
                <c:pt idx="6">
                  <c:v>17</c:v>
                </c:pt>
                <c:pt idx="7">
                  <c:v>17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7-4CE6-8B76-8A8E29B980BC}"/>
            </c:ext>
          </c:extLst>
        </c:ser>
        <c:ser>
          <c:idx val="2"/>
          <c:order val="1"/>
          <c:tx>
            <c:strRef>
              <c:f>'High Memory Nodes'!$B$5</c:f>
              <c:strCache>
                <c:ptCount val="1"/>
                <c:pt idx="0">
                  <c:v>MANCHESTER 3.0TB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'High Memory Nodes'!$C$3:$K$3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'High Memory Nodes'!$C$5:$K$5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27-4CE6-8B76-8A8E29B980BC}"/>
            </c:ext>
          </c:extLst>
        </c:ser>
        <c:ser>
          <c:idx val="3"/>
          <c:order val="2"/>
          <c:tx>
            <c:strRef>
              <c:f>'High Memory Nodes'!$B$6</c:f>
              <c:strCache>
                <c:ptCount val="1"/>
                <c:pt idx="0">
                  <c:v>LEICESTER 1.5TB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'High Memory Nodes'!$C$3:$K$3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'High Memory Nodes'!$C$6:$K$6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7-4CE6-8B76-8A8E29B98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412543"/>
        <c:axId val="2100130655"/>
      </c:barChart>
      <c:catAx>
        <c:axId val="188341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130655"/>
        <c:crosses val="autoZero"/>
        <c:auto val="1"/>
        <c:lblAlgn val="ctr"/>
        <c:lblOffset val="100"/>
        <c:noMultiLvlLbl val="0"/>
      </c:catAx>
      <c:valAx>
        <c:axId val="210013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41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</a:t>
            </a:r>
            <a:r>
              <a:rPr lang="en-GB" baseline="0"/>
              <a:t> Disk Storage (TB)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Disk!$B$4</c:f>
              <c:strCache>
                <c:ptCount val="1"/>
                <c:pt idx="0">
                  <c:v>RAL Cloud + Tier 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Disk!$C$3:$K$3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Disk!$C$4:$K$4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5345</c:v>
                </c:pt>
                <c:pt idx="3">
                  <c:v>6645</c:v>
                </c:pt>
                <c:pt idx="4">
                  <c:v>7645</c:v>
                </c:pt>
                <c:pt idx="5">
                  <c:v>7645</c:v>
                </c:pt>
                <c:pt idx="6">
                  <c:v>2300</c:v>
                </c:pt>
                <c:pt idx="7">
                  <c:v>1000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3-4F49-B9D3-D9CC513270F5}"/>
            </c:ext>
          </c:extLst>
        </c:ser>
        <c:ser>
          <c:idx val="1"/>
          <c:order val="1"/>
          <c:tx>
            <c:strRef>
              <c:f>Disk!$B$5</c:f>
              <c:strCache>
                <c:ptCount val="1"/>
                <c:pt idx="0">
                  <c:v>GridPP Tier 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Disk!$C$3:$K$3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Disk!$C$5:$K$5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1000</c:v>
                </c:pt>
                <c:pt idx="2">
                  <c:v>3326</c:v>
                </c:pt>
                <c:pt idx="3">
                  <c:v>5576</c:v>
                </c:pt>
                <c:pt idx="4">
                  <c:v>9576</c:v>
                </c:pt>
                <c:pt idx="5">
                  <c:v>8576</c:v>
                </c:pt>
                <c:pt idx="6">
                  <c:v>6250</c:v>
                </c:pt>
                <c:pt idx="7">
                  <c:v>4000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3-4F49-B9D3-D9CC513270F5}"/>
            </c:ext>
          </c:extLst>
        </c:ser>
        <c:ser>
          <c:idx val="2"/>
          <c:order val="2"/>
          <c:tx>
            <c:strRef>
              <c:f>Disk!$B$6</c:f>
              <c:strCache>
                <c:ptCount val="1"/>
                <c:pt idx="0">
                  <c:v>DiRAC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Disk!$C$3:$K$3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Disk!$C$6:$K$6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1000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660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3-4F49-B9D3-D9CC5132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8049599"/>
        <c:axId val="1558051263"/>
      </c:barChart>
      <c:catAx>
        <c:axId val="155804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051263"/>
        <c:crosses val="autoZero"/>
        <c:auto val="1"/>
        <c:lblAlgn val="ctr"/>
        <c:lblOffset val="100"/>
        <c:noMultiLvlLbl val="0"/>
      </c:catAx>
      <c:valAx>
        <c:axId val="155805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04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 Compute Resources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CPU!$B$4</c:f>
              <c:strCache>
                <c:ptCount val="1"/>
                <c:pt idx="0">
                  <c:v>RAL Cloud CPU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CPU!$C$4:$K$4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1728</c:v>
                </c:pt>
                <c:pt idx="2">
                  <c:v>4096</c:v>
                </c:pt>
                <c:pt idx="3">
                  <c:v>8192</c:v>
                </c:pt>
                <c:pt idx="4">
                  <c:v>14892</c:v>
                </c:pt>
                <c:pt idx="5">
                  <c:v>13164</c:v>
                </c:pt>
                <c:pt idx="6">
                  <c:v>10796</c:v>
                </c:pt>
                <c:pt idx="7">
                  <c:v>6700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7-46EA-80E5-20991AB55B4A}"/>
            </c:ext>
          </c:extLst>
        </c:ser>
        <c:ser>
          <c:idx val="1"/>
          <c:order val="1"/>
          <c:tx>
            <c:strRef>
              <c:f>CPU!$B$5</c:f>
              <c:strCache>
                <c:ptCount val="1"/>
                <c:pt idx="0">
                  <c:v>GridPP CPU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CPU!$C$5:$K$5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1536</c:v>
                </c:pt>
                <c:pt idx="2">
                  <c:v>3200</c:v>
                </c:pt>
                <c:pt idx="3">
                  <c:v>7192</c:v>
                </c:pt>
                <c:pt idx="4">
                  <c:v>11292</c:v>
                </c:pt>
                <c:pt idx="5">
                  <c:v>9756</c:v>
                </c:pt>
                <c:pt idx="6">
                  <c:v>8092</c:v>
                </c:pt>
                <c:pt idx="7">
                  <c:v>4100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7-46EA-80E5-20991AB55B4A}"/>
            </c:ext>
          </c:extLst>
        </c:ser>
        <c:ser>
          <c:idx val="2"/>
          <c:order val="2"/>
          <c:tx>
            <c:strRef>
              <c:f>CPU!$B$6</c:f>
              <c:strCache>
                <c:ptCount val="1"/>
                <c:pt idx="0">
                  <c:v>DiRAC CPU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CPU!$C$6:$K$6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1280</c:v>
                </c:pt>
                <c:pt idx="3">
                  <c:v>5402</c:v>
                </c:pt>
                <c:pt idx="4">
                  <c:v>6502</c:v>
                </c:pt>
                <c:pt idx="5">
                  <c:v>6502</c:v>
                </c:pt>
                <c:pt idx="6">
                  <c:v>5222</c:v>
                </c:pt>
                <c:pt idx="7">
                  <c:v>1100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7-46EA-80E5-20991AB55B4A}"/>
            </c:ext>
          </c:extLst>
        </c:ser>
        <c:ser>
          <c:idx val="3"/>
          <c:order val="3"/>
          <c:tx>
            <c:strRef>
              <c:f>CPU!$B$7</c:f>
              <c:strCache>
                <c:ptCount val="1"/>
                <c:pt idx="0">
                  <c:v>RAL SCARF CPU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CPU!$C$3:$K$3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CPU!$C$7:$K$7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F7-46EA-80E5-20991AB55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412543"/>
        <c:axId val="2100130655"/>
      </c:barChart>
      <c:catAx>
        <c:axId val="188341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130655"/>
        <c:crosses val="autoZero"/>
        <c:auto val="1"/>
        <c:lblAlgn val="ctr"/>
        <c:lblOffset val="100"/>
        <c:noMultiLvlLbl val="0"/>
      </c:catAx>
      <c:valAx>
        <c:axId val="210013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41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</a:t>
            </a:r>
            <a:r>
              <a:rPr lang="en-GB" baseline="0"/>
              <a:t> GPU (V100/A100 cards)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GPU!$B$4:$C$4</c:f>
              <c:strCache>
                <c:ptCount val="2"/>
                <c:pt idx="0">
                  <c:v>RAL Cloud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GPU!$D$3:$L$3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GPU!$D$4:$L$4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</c:v>
                </c:pt>
                <c:pt idx="5">
                  <c:v>114</c:v>
                </c:pt>
                <c:pt idx="6">
                  <c:v>114</c:v>
                </c:pt>
                <c:pt idx="7">
                  <c:v>114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E-4600-8463-C57806880F04}"/>
            </c:ext>
          </c:extLst>
        </c:ser>
        <c:ser>
          <c:idx val="1"/>
          <c:order val="1"/>
          <c:tx>
            <c:strRef>
              <c:f>GPU!$B$5:$C$5</c:f>
              <c:strCache>
                <c:ptCount val="2"/>
                <c:pt idx="0">
                  <c:v>DiRAC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GPU!$D$3:$L$3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GPU!$D$5:$L$5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600-8463-C57806880F04}"/>
            </c:ext>
          </c:extLst>
        </c:ser>
        <c:ser>
          <c:idx val="2"/>
          <c:order val="2"/>
          <c:tx>
            <c:strRef>
              <c:f>GPU!$B$6:$C$6</c:f>
              <c:strCache>
                <c:ptCount val="2"/>
                <c:pt idx="0">
                  <c:v>RAL SCARF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GPU!$D$3:$L$3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GPU!$D$6:$L$6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1E-4600-8463-C57806880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6037487"/>
        <c:axId val="1326043311"/>
      </c:barChart>
      <c:catAx>
        <c:axId val="1326037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43311"/>
        <c:crosses val="autoZero"/>
        <c:auto val="1"/>
        <c:lblAlgn val="ctr"/>
        <c:lblOffset val="100"/>
        <c:noMultiLvlLbl val="0"/>
      </c:catAx>
      <c:valAx>
        <c:axId val="1326043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3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</a:t>
            </a:r>
            <a:r>
              <a:rPr lang="en-GB" baseline="0"/>
              <a:t> Disk Storage (TB)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Disk!$B$4</c:f>
              <c:strCache>
                <c:ptCount val="1"/>
                <c:pt idx="0">
                  <c:v>RAL Cloud + Tier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Disk!$C$3:$K$3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Disk!$C$4:$K$4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5345</c:v>
                </c:pt>
                <c:pt idx="3">
                  <c:v>6645</c:v>
                </c:pt>
                <c:pt idx="4">
                  <c:v>7645</c:v>
                </c:pt>
                <c:pt idx="5">
                  <c:v>7645</c:v>
                </c:pt>
                <c:pt idx="6">
                  <c:v>2300</c:v>
                </c:pt>
                <c:pt idx="7">
                  <c:v>1000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5-4545-8AF8-76347634B954}"/>
            </c:ext>
          </c:extLst>
        </c:ser>
        <c:ser>
          <c:idx val="1"/>
          <c:order val="1"/>
          <c:tx>
            <c:strRef>
              <c:f>Disk!$B$5</c:f>
              <c:strCache>
                <c:ptCount val="1"/>
                <c:pt idx="0">
                  <c:v>GridPP Tier 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Disk!$C$3:$K$3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Disk!$C$5:$K$5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1000</c:v>
                </c:pt>
                <c:pt idx="2">
                  <c:v>3326</c:v>
                </c:pt>
                <c:pt idx="3">
                  <c:v>5576</c:v>
                </c:pt>
                <c:pt idx="4">
                  <c:v>9576</c:v>
                </c:pt>
                <c:pt idx="5">
                  <c:v>8576</c:v>
                </c:pt>
                <c:pt idx="6">
                  <c:v>6250</c:v>
                </c:pt>
                <c:pt idx="7">
                  <c:v>4000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35-4545-8AF8-76347634B954}"/>
            </c:ext>
          </c:extLst>
        </c:ser>
        <c:ser>
          <c:idx val="2"/>
          <c:order val="2"/>
          <c:tx>
            <c:strRef>
              <c:f>Disk!$B$6</c:f>
              <c:strCache>
                <c:ptCount val="1"/>
                <c:pt idx="0">
                  <c:v>DiRAC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Disk!$C$3:$K$3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Disk!$C$6:$K$6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1000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660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5-4545-8AF8-76347634B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8049599"/>
        <c:axId val="1558051263"/>
      </c:barChart>
      <c:catAx>
        <c:axId val="155804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051263"/>
        <c:crosses val="autoZero"/>
        <c:auto val="1"/>
        <c:lblAlgn val="ctr"/>
        <c:lblOffset val="100"/>
        <c:noMultiLvlLbl val="0"/>
      </c:catAx>
      <c:valAx>
        <c:axId val="155805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04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IRIS Allocatable</a:t>
            </a:r>
            <a:r>
              <a:rPr lang="en-GB" baseline="0"/>
              <a:t> </a:t>
            </a:r>
          </a:p>
          <a:p>
            <a:pPr>
              <a:defRPr/>
            </a:pPr>
            <a:r>
              <a:rPr lang="en-GB"/>
              <a:t>High</a:t>
            </a:r>
            <a:r>
              <a:rPr lang="en-GB" baseline="0"/>
              <a:t> Memory Nodes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'High Memory Nodes'!$B$4</c:f>
              <c:strCache>
                <c:ptCount val="1"/>
                <c:pt idx="0">
                  <c:v>MANCHESTER 1.5TB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'High Memory Nodes'!$C$3:$K$3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'High Memory Nodes'!$C$4:$K$4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  <c:pt idx="4">
                  <c:v>24</c:v>
                </c:pt>
                <c:pt idx="5">
                  <c:v>24</c:v>
                </c:pt>
                <c:pt idx="6">
                  <c:v>17</c:v>
                </c:pt>
                <c:pt idx="7">
                  <c:v>17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0-4D11-930E-DFD302543ED9}"/>
            </c:ext>
          </c:extLst>
        </c:ser>
        <c:ser>
          <c:idx val="2"/>
          <c:order val="1"/>
          <c:tx>
            <c:strRef>
              <c:f>'High Memory Nodes'!$B$5</c:f>
              <c:strCache>
                <c:ptCount val="1"/>
                <c:pt idx="0">
                  <c:v>MANCHESTER 3.0TB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'High Memory Nodes'!$C$3:$K$3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'High Memory Nodes'!$C$5:$K$5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0-4D11-930E-DFD302543ED9}"/>
            </c:ext>
          </c:extLst>
        </c:ser>
        <c:ser>
          <c:idx val="3"/>
          <c:order val="2"/>
          <c:tx>
            <c:strRef>
              <c:f>'High Memory Nodes'!$B$6</c:f>
              <c:strCache>
                <c:ptCount val="1"/>
                <c:pt idx="0">
                  <c:v>LEICESTER 1.5TB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'High Memory Nodes'!$C$3:$K$3</c:f>
              <c:strCache>
                <c:ptCount val="9"/>
                <c:pt idx="0">
                  <c:v>FY17</c:v>
                </c:pt>
                <c:pt idx="1">
                  <c:v>FY18</c:v>
                </c:pt>
                <c:pt idx="2">
                  <c:v>FY19</c:v>
                </c:pt>
                <c:pt idx="3">
                  <c:v>FY20</c:v>
                </c:pt>
                <c:pt idx="4">
                  <c:v>FY21</c:v>
                </c:pt>
                <c:pt idx="5">
                  <c:v>FY22</c:v>
                </c:pt>
                <c:pt idx="6">
                  <c:v>FY23</c:v>
                </c:pt>
                <c:pt idx="7">
                  <c:v>FY24</c:v>
                </c:pt>
                <c:pt idx="8">
                  <c:v>FY25</c:v>
                </c:pt>
              </c:strCache>
            </c:strRef>
          </c:cat>
          <c:val>
            <c:numRef>
              <c:f>'High Memory Nodes'!$C$6:$K$6</c:f>
              <c:numCache>
                <c:formatCode>_-* #,##0_-;\-* #,##0_-;_-* "-"??_-;_-@_-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0-4D11-930E-DFD302543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412543"/>
        <c:axId val="2100130655"/>
      </c:barChart>
      <c:catAx>
        <c:axId val="1883412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130655"/>
        <c:crosses val="autoZero"/>
        <c:auto val="1"/>
        <c:lblAlgn val="ctr"/>
        <c:lblOffset val="100"/>
        <c:noMultiLvlLbl val="0"/>
      </c:catAx>
      <c:valAx>
        <c:axId val="210013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412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</xdr:row>
      <xdr:rowOff>9525</xdr:rowOff>
    </xdr:from>
    <xdr:to>
      <xdr:col>10</xdr:col>
      <xdr:colOff>1</xdr:colOff>
      <xdr:row>21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BBFD27-605B-45B3-8F69-1F6D910D2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171449</xdr:rowOff>
    </xdr:from>
    <xdr:to>
      <xdr:col>10</xdr:col>
      <xdr:colOff>0</xdr:colOff>
      <xdr:row>36</xdr:row>
      <xdr:rowOff>161924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FD2328E-180A-4DF0-857C-435D2D0DA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600075</xdr:colOff>
      <xdr:row>21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75C8B6B-E68D-4DDE-8E0D-9E96901D7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600075</xdr:colOff>
      <xdr:row>21</xdr:row>
      <xdr:rowOff>123825</xdr:rowOff>
    </xdr:from>
    <xdr:to>
      <xdr:col>18</xdr:col>
      <xdr:colOff>600075</xdr:colOff>
      <xdr:row>36</xdr:row>
      <xdr:rowOff>161924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15D9015-560F-47BC-81FB-62861F233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169068</xdr:colOff>
      <xdr:row>8</xdr:row>
      <xdr:rowOff>161925</xdr:rowOff>
    </xdr:from>
    <xdr:to>
      <xdr:col>21</xdr:col>
      <xdr:colOff>390525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7275EF-C23C-4232-A6C3-24F3669B9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352010</xdr:colOff>
      <xdr:row>1</xdr:row>
      <xdr:rowOff>508552</xdr:rowOff>
    </xdr:from>
    <xdr:to>
      <xdr:col>20</xdr:col>
      <xdr:colOff>20706</xdr:colOff>
      <xdr:row>12</xdr:row>
      <xdr:rowOff>71231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47CA0C-8852-48D4-8E01-86EAC5DF5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166687</xdr:colOff>
      <xdr:row>1</xdr:row>
      <xdr:rowOff>14286</xdr:rowOff>
    </xdr:from>
    <xdr:to>
      <xdr:col>20</xdr:col>
      <xdr:colOff>504825</xdr:colOff>
      <xdr:row>19</xdr:row>
      <xdr:rowOff>276224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EF8B5E-1271-4CDD-BC46-7E83864BD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169068</xdr:colOff>
      <xdr:row>0</xdr:row>
      <xdr:rowOff>188712</xdr:rowOff>
    </xdr:from>
    <xdr:to>
      <xdr:col>23</xdr:col>
      <xdr:colOff>438150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641271-F4C2-4405-93EF-B498D1031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4E88-1AAA-456E-8BD5-A2F87A4CB6C2}">
  <dimension ref="B1:S37"/>
  <sheetViews>
    <sheetView tabSelected="1" workbookViewId="0">
      <selection activeCell="V27" sqref="V27"/>
    </sheetView>
  </sheetViews>
  <sheetFormatPr defaultRowHeight="15" x14ac:dyDescent="0.25"/>
  <cols>
    <col min="1" max="1" width="1.42578125" customWidth="1"/>
    <col min="2" max="2" width="10.7109375" bestFit="1" customWidth="1"/>
  </cols>
  <sheetData>
    <row r="1" spans="2:19" ht="8.25" customHeight="1" thickBot="1" x14ac:dyDescent="0.3"/>
    <row r="2" spans="2:19" x14ac:dyDescent="0.25">
      <c r="B2" s="63" t="s">
        <v>99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</row>
    <row r="3" spans="2:19" x14ac:dyDescent="0.25">
      <c r="B3" s="6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7"/>
    </row>
    <row r="4" spans="2:19" ht="15.75" thickBot="1" x14ac:dyDescent="0.3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</row>
    <row r="5" spans="2:19" x14ac:dyDescent="0.25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</row>
    <row r="6" spans="2:19" x14ac:dyDescent="0.25"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</row>
    <row r="7" spans="2:19" x14ac:dyDescent="0.25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3"/>
    </row>
    <row r="8" spans="2:19" x14ac:dyDescent="0.25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</row>
    <row r="9" spans="2:19" x14ac:dyDescent="0.25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3"/>
    </row>
    <row r="10" spans="2:19" x14ac:dyDescent="0.25"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3"/>
    </row>
    <row r="11" spans="2:19" x14ac:dyDescent="0.25"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3"/>
    </row>
    <row r="12" spans="2:19" x14ac:dyDescent="0.25"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</row>
    <row r="13" spans="2:19" x14ac:dyDescent="0.25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</row>
    <row r="14" spans="2:19" x14ac:dyDescent="0.25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3"/>
    </row>
    <row r="15" spans="2:19" x14ac:dyDescent="0.25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</row>
    <row r="16" spans="2:19" x14ac:dyDescent="0.25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</row>
    <row r="17" spans="2:19" x14ac:dyDescent="0.25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</row>
    <row r="18" spans="2:19" x14ac:dyDescent="0.25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</row>
    <row r="19" spans="2:19" x14ac:dyDescent="0.25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</row>
    <row r="20" spans="2:19" x14ac:dyDescent="0.25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/>
    </row>
    <row r="21" spans="2:19" x14ac:dyDescent="0.25"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</row>
    <row r="22" spans="2:19" x14ac:dyDescent="0.2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3"/>
    </row>
    <row r="23" spans="2:19" x14ac:dyDescent="0.25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3"/>
    </row>
    <row r="24" spans="2:19" x14ac:dyDescent="0.25"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3"/>
    </row>
    <row r="25" spans="2:19" x14ac:dyDescent="0.25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3"/>
    </row>
    <row r="26" spans="2:19" x14ac:dyDescent="0.25"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3"/>
    </row>
    <row r="27" spans="2:19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3"/>
    </row>
    <row r="28" spans="2:19" x14ac:dyDescent="0.25">
      <c r="B28" s="7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3"/>
    </row>
    <row r="29" spans="2:19" x14ac:dyDescent="0.2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3"/>
    </row>
    <row r="30" spans="2:19" x14ac:dyDescent="0.25"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</row>
    <row r="31" spans="2:19" x14ac:dyDescent="0.25"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3"/>
    </row>
    <row r="32" spans="2:19" x14ac:dyDescent="0.25"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</row>
    <row r="33" spans="2:19" x14ac:dyDescent="0.25"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3"/>
    </row>
    <row r="34" spans="2:19" x14ac:dyDescent="0.25"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3"/>
    </row>
    <row r="35" spans="2:19" x14ac:dyDescent="0.25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3"/>
    </row>
    <row r="36" spans="2:19" x14ac:dyDescent="0.25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3"/>
    </row>
    <row r="37" spans="2:19" ht="15.75" thickBot="1" x14ac:dyDescent="0.3">
      <c r="B37" s="7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6"/>
    </row>
  </sheetData>
  <mergeCells count="1">
    <mergeCell ref="B2:S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3"/>
  <sheetViews>
    <sheetView zoomScaleNormal="100" workbookViewId="0">
      <selection activeCell="X11" sqref="X11"/>
    </sheetView>
  </sheetViews>
  <sheetFormatPr defaultRowHeight="15" x14ac:dyDescent="0.25"/>
  <cols>
    <col min="2" max="2" width="20.7109375" bestFit="1" customWidth="1"/>
    <col min="3" max="3" width="5.140625" bestFit="1" customWidth="1"/>
    <col min="4" max="4" width="7" bestFit="1" customWidth="1"/>
    <col min="5" max="5" width="7.7109375" bestFit="1" customWidth="1"/>
    <col min="6" max="6" width="8" style="45" bestFit="1" customWidth="1"/>
    <col min="7" max="10" width="8" bestFit="1" customWidth="1"/>
    <col min="11" max="11" width="7" bestFit="1" customWidth="1"/>
  </cols>
  <sheetData>
    <row r="1" spans="2:11" ht="15.75" thickBot="1" x14ac:dyDescent="0.3"/>
    <row r="2" spans="2:11" ht="15.75" thickBot="1" x14ac:dyDescent="0.3">
      <c r="B2" s="54" t="s">
        <v>71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x14ac:dyDescent="0.25">
      <c r="B3" s="3"/>
      <c r="C3" s="4" t="s">
        <v>0</v>
      </c>
      <c r="D3" s="4" t="s">
        <v>1</v>
      </c>
      <c r="E3" s="4" t="s">
        <v>2</v>
      </c>
      <c r="F3" s="16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5" t="s">
        <v>14</v>
      </c>
    </row>
    <row r="4" spans="2:11" x14ac:dyDescent="0.25">
      <c r="B4" s="3" t="s">
        <v>74</v>
      </c>
      <c r="C4" s="44">
        <f>C20</f>
        <v>0</v>
      </c>
      <c r="D4" s="44">
        <f t="shared" ref="D4:K4" si="0">D20</f>
        <v>1728</v>
      </c>
      <c r="E4" s="44">
        <f t="shared" si="0"/>
        <v>4096</v>
      </c>
      <c r="F4" s="48">
        <f t="shared" si="0"/>
        <v>8192</v>
      </c>
      <c r="G4" s="44">
        <f t="shared" si="0"/>
        <v>14892</v>
      </c>
      <c r="H4" s="44">
        <f t="shared" si="0"/>
        <v>13164</v>
      </c>
      <c r="I4" s="44">
        <f t="shared" si="0"/>
        <v>10796</v>
      </c>
      <c r="J4" s="44">
        <f t="shared" si="0"/>
        <v>6700</v>
      </c>
      <c r="K4" s="44">
        <f t="shared" si="0"/>
        <v>0</v>
      </c>
    </row>
    <row r="5" spans="2:11" x14ac:dyDescent="0.25">
      <c r="B5" s="3" t="s">
        <v>73</v>
      </c>
      <c r="C5" s="44">
        <f>C32</f>
        <v>0</v>
      </c>
      <c r="D5" s="44">
        <f t="shared" ref="D5:K5" si="1">D32</f>
        <v>1536</v>
      </c>
      <c r="E5" s="44">
        <f t="shared" si="1"/>
        <v>3200</v>
      </c>
      <c r="F5" s="48">
        <f t="shared" si="1"/>
        <v>7192</v>
      </c>
      <c r="G5" s="44">
        <f t="shared" si="1"/>
        <v>11292</v>
      </c>
      <c r="H5" s="44">
        <f t="shared" si="1"/>
        <v>9756</v>
      </c>
      <c r="I5" s="44">
        <f t="shared" si="1"/>
        <v>8092</v>
      </c>
      <c r="J5" s="44">
        <f t="shared" si="1"/>
        <v>4100</v>
      </c>
      <c r="K5" s="44">
        <f t="shared" si="1"/>
        <v>0</v>
      </c>
    </row>
    <row r="6" spans="2:11" x14ac:dyDescent="0.25">
      <c r="B6" s="3" t="s">
        <v>72</v>
      </c>
      <c r="C6" s="44">
        <f>C42</f>
        <v>0</v>
      </c>
      <c r="D6" s="44">
        <f t="shared" ref="D6:K6" si="2">D42</f>
        <v>0</v>
      </c>
      <c r="E6" s="44">
        <f t="shared" si="2"/>
        <v>1280</v>
      </c>
      <c r="F6" s="48">
        <f t="shared" si="2"/>
        <v>5402</v>
      </c>
      <c r="G6" s="44">
        <f t="shared" si="2"/>
        <v>6502</v>
      </c>
      <c r="H6" s="44">
        <f t="shared" si="2"/>
        <v>6502</v>
      </c>
      <c r="I6" s="44">
        <f t="shared" si="2"/>
        <v>5222</v>
      </c>
      <c r="J6" s="44">
        <f t="shared" si="2"/>
        <v>1100</v>
      </c>
      <c r="K6" s="44">
        <f t="shared" si="2"/>
        <v>0</v>
      </c>
    </row>
    <row r="7" spans="2:11" x14ac:dyDescent="0.25">
      <c r="B7" s="3" t="s">
        <v>75</v>
      </c>
      <c r="C7" s="44">
        <f>C51</f>
        <v>0</v>
      </c>
      <c r="D7" s="44">
        <f t="shared" ref="D7:K7" si="3">D51</f>
        <v>0</v>
      </c>
      <c r="E7" s="44">
        <f t="shared" si="3"/>
        <v>0</v>
      </c>
      <c r="F7" s="48">
        <f t="shared" si="3"/>
        <v>0</v>
      </c>
      <c r="G7" s="44">
        <f t="shared" si="3"/>
        <v>500</v>
      </c>
      <c r="H7" s="44">
        <f t="shared" si="3"/>
        <v>500</v>
      </c>
      <c r="I7" s="44">
        <f t="shared" si="3"/>
        <v>500</v>
      </c>
      <c r="J7" s="44">
        <f t="shared" si="3"/>
        <v>500</v>
      </c>
      <c r="K7" s="44">
        <f t="shared" si="3"/>
        <v>0</v>
      </c>
    </row>
    <row r="8" spans="2:11" x14ac:dyDescent="0.25">
      <c r="B8" s="7" t="s">
        <v>11</v>
      </c>
      <c r="C8" s="8">
        <f>SUM(C4:C7)</f>
        <v>0</v>
      </c>
      <c r="D8" s="8">
        <f t="shared" ref="D8:K8" si="4">SUM(D4:D7)</f>
        <v>3264</v>
      </c>
      <c r="E8" s="8">
        <f t="shared" si="4"/>
        <v>8576</v>
      </c>
      <c r="F8" s="8">
        <f t="shared" si="4"/>
        <v>20786</v>
      </c>
      <c r="G8" s="8">
        <f t="shared" si="4"/>
        <v>33186</v>
      </c>
      <c r="H8" s="8">
        <f t="shared" si="4"/>
        <v>29922</v>
      </c>
      <c r="I8" s="8">
        <f t="shared" si="4"/>
        <v>24610</v>
      </c>
      <c r="J8" s="8">
        <f t="shared" si="4"/>
        <v>12400</v>
      </c>
      <c r="K8" s="8">
        <f t="shared" si="4"/>
        <v>0</v>
      </c>
    </row>
    <row r="9" spans="2:11" x14ac:dyDescent="0.25">
      <c r="B9" s="10" t="s">
        <v>23</v>
      </c>
      <c r="C9" s="11">
        <f t="shared" ref="C9:K9" si="5">C8*0.9</f>
        <v>0</v>
      </c>
      <c r="D9" s="11">
        <f t="shared" si="5"/>
        <v>2937.6</v>
      </c>
      <c r="E9" s="11">
        <f t="shared" si="5"/>
        <v>7718.4000000000005</v>
      </c>
      <c r="F9" s="11">
        <f t="shared" si="5"/>
        <v>18707.400000000001</v>
      </c>
      <c r="G9" s="11">
        <f t="shared" si="5"/>
        <v>29867.4</v>
      </c>
      <c r="H9" s="11">
        <f t="shared" si="5"/>
        <v>26929.8</v>
      </c>
      <c r="I9" s="11">
        <f t="shared" si="5"/>
        <v>22149</v>
      </c>
      <c r="J9" s="11">
        <f t="shared" si="5"/>
        <v>11160</v>
      </c>
      <c r="K9" s="12">
        <f t="shared" si="5"/>
        <v>0</v>
      </c>
    </row>
    <row r="10" spans="2:11" ht="15.75" thickBot="1" x14ac:dyDescent="0.3">
      <c r="B10" s="2" t="s">
        <v>12</v>
      </c>
      <c r="C10" s="6">
        <f>C8*8760*0.9</f>
        <v>0</v>
      </c>
      <c r="D10" s="6">
        <f t="shared" ref="D10:K10" si="6">D22+D34+D45+D53</f>
        <v>41173401.600000009</v>
      </c>
      <c r="E10" s="6">
        <f t="shared" si="6"/>
        <v>102126182.40000001</v>
      </c>
      <c r="F10" s="22">
        <f t="shared" si="6"/>
        <v>236649297.60000002</v>
      </c>
      <c r="G10" s="6">
        <f t="shared" si="6"/>
        <v>387864417.60000002</v>
      </c>
      <c r="H10" s="6">
        <f t="shared" si="6"/>
        <v>346691016</v>
      </c>
      <c r="I10" s="6">
        <f t="shared" si="6"/>
        <v>285738235.20000005</v>
      </c>
      <c r="J10" s="6">
        <f t="shared" si="6"/>
        <v>151215120</v>
      </c>
      <c r="K10" s="43">
        <f t="shared" si="6"/>
        <v>0</v>
      </c>
    </row>
    <row r="11" spans="2:11" ht="15.75" thickBot="1" x14ac:dyDescent="0.3"/>
    <row r="12" spans="2:11" ht="50.25" customHeight="1" thickBot="1" x14ac:dyDescent="0.3">
      <c r="B12" s="49" t="s">
        <v>63</v>
      </c>
      <c r="C12" s="50"/>
      <c r="D12" s="50"/>
      <c r="E12" s="50"/>
      <c r="F12" s="50"/>
      <c r="G12" s="50"/>
      <c r="H12" s="50"/>
      <c r="I12" s="50"/>
      <c r="J12" s="50"/>
      <c r="K12" s="51"/>
    </row>
    <row r="13" spans="2:11" x14ac:dyDescent="0.25">
      <c r="B13" s="15"/>
      <c r="C13" s="16" t="s">
        <v>0</v>
      </c>
      <c r="D13" s="16" t="s">
        <v>1</v>
      </c>
      <c r="E13" s="16" t="s">
        <v>2</v>
      </c>
      <c r="F13" s="16" t="s">
        <v>3</v>
      </c>
      <c r="G13" s="16" t="s">
        <v>4</v>
      </c>
      <c r="H13" s="16" t="s">
        <v>5</v>
      </c>
      <c r="I13" s="16" t="s">
        <v>6</v>
      </c>
      <c r="J13" s="16" t="s">
        <v>7</v>
      </c>
      <c r="K13" s="17" t="s">
        <v>14</v>
      </c>
    </row>
    <row r="14" spans="2:11" x14ac:dyDescent="0.25">
      <c r="B14" s="7" t="s">
        <v>58</v>
      </c>
      <c r="C14" s="8"/>
      <c r="D14" s="8">
        <v>1728</v>
      </c>
      <c r="E14" s="8">
        <v>1728</v>
      </c>
      <c r="F14" s="8">
        <v>1728</v>
      </c>
      <c r="G14" s="8">
        <v>1728</v>
      </c>
      <c r="H14" s="8"/>
      <c r="I14" s="8"/>
      <c r="J14" s="8"/>
      <c r="K14" s="9"/>
    </row>
    <row r="15" spans="2:11" x14ac:dyDescent="0.25">
      <c r="B15" s="7" t="s">
        <v>15</v>
      </c>
      <c r="C15" s="8"/>
      <c r="D15" s="8"/>
      <c r="E15" s="8">
        <v>2368</v>
      </c>
      <c r="F15" s="8">
        <v>2368</v>
      </c>
      <c r="G15" s="8">
        <v>2368</v>
      </c>
      <c r="H15" s="8">
        <v>2368</v>
      </c>
      <c r="I15" s="8"/>
      <c r="J15" s="8"/>
      <c r="K15" s="9"/>
    </row>
    <row r="16" spans="2:11" x14ac:dyDescent="0.25">
      <c r="B16" s="7" t="s">
        <v>16</v>
      </c>
      <c r="C16" s="8"/>
      <c r="D16" s="8"/>
      <c r="E16" s="8"/>
      <c r="F16" s="8">
        <v>4096</v>
      </c>
      <c r="G16" s="8">
        <v>4096</v>
      </c>
      <c r="H16" s="8">
        <v>4096</v>
      </c>
      <c r="I16" s="8">
        <v>4096</v>
      </c>
      <c r="J16" s="8"/>
      <c r="K16" s="9"/>
    </row>
    <row r="17" spans="2:11" x14ac:dyDescent="0.25">
      <c r="B17" s="7" t="s">
        <v>17</v>
      </c>
      <c r="C17" s="8"/>
      <c r="D17" s="8"/>
      <c r="E17" s="8"/>
      <c r="F17" s="8"/>
      <c r="G17" s="8">
        <v>3700</v>
      </c>
      <c r="H17" s="8">
        <v>3700</v>
      </c>
      <c r="I17" s="8">
        <v>3700</v>
      </c>
      <c r="J17" s="8">
        <v>3700</v>
      </c>
      <c r="K17" s="9"/>
    </row>
    <row r="18" spans="2:11" x14ac:dyDescent="0.25">
      <c r="B18" s="7" t="s">
        <v>56</v>
      </c>
      <c r="C18" s="8"/>
      <c r="D18" s="8"/>
      <c r="E18" s="8"/>
      <c r="F18" s="8"/>
      <c r="G18" s="18">
        <v>3000</v>
      </c>
      <c r="H18" s="18">
        <v>3000</v>
      </c>
      <c r="I18" s="18">
        <v>3000</v>
      </c>
      <c r="J18" s="18">
        <v>3000</v>
      </c>
      <c r="K18" s="9"/>
    </row>
    <row r="19" spans="2:11" x14ac:dyDescent="0.25">
      <c r="B19" s="7" t="s">
        <v>18</v>
      </c>
      <c r="C19" s="18"/>
      <c r="D19" s="18"/>
      <c r="E19" s="18"/>
      <c r="F19" s="18"/>
      <c r="G19" s="18"/>
      <c r="H19" s="19"/>
      <c r="I19" s="19"/>
      <c r="J19" s="19"/>
      <c r="K19" s="20"/>
    </row>
    <row r="20" spans="2:11" x14ac:dyDescent="0.25">
      <c r="B20" s="7" t="s">
        <v>11</v>
      </c>
      <c r="C20" s="8">
        <f>SUM(C14:C17)</f>
        <v>0</v>
      </c>
      <c r="D20" s="8">
        <f>SUM(D14:D17)</f>
        <v>1728</v>
      </c>
      <c r="E20" s="8">
        <f>SUM(E14:E19)</f>
        <v>4096</v>
      </c>
      <c r="F20" s="8">
        <f t="shared" ref="F20:K20" si="7">SUM(F14:F19)</f>
        <v>8192</v>
      </c>
      <c r="G20" s="8">
        <f t="shared" si="7"/>
        <v>14892</v>
      </c>
      <c r="H20" s="8">
        <f t="shared" si="7"/>
        <v>13164</v>
      </c>
      <c r="I20" s="8">
        <f t="shared" si="7"/>
        <v>10796</v>
      </c>
      <c r="J20" s="8">
        <f t="shared" si="7"/>
        <v>6700</v>
      </c>
      <c r="K20" s="9">
        <f t="shared" si="7"/>
        <v>0</v>
      </c>
    </row>
    <row r="21" spans="2:11" x14ac:dyDescent="0.25">
      <c r="B21" s="10" t="s">
        <v>92</v>
      </c>
      <c r="C21" s="11">
        <f>C20*0.9</f>
        <v>0</v>
      </c>
      <c r="D21" s="11">
        <f t="shared" ref="D21:K21" si="8">D20*0.9</f>
        <v>1555.2</v>
      </c>
      <c r="E21" s="11">
        <f t="shared" si="8"/>
        <v>3686.4</v>
      </c>
      <c r="F21" s="11">
        <f t="shared" si="8"/>
        <v>7372.8</v>
      </c>
      <c r="G21" s="11">
        <f t="shared" si="8"/>
        <v>13402.800000000001</v>
      </c>
      <c r="H21" s="11">
        <f t="shared" si="8"/>
        <v>11847.6</v>
      </c>
      <c r="I21" s="11">
        <f t="shared" si="8"/>
        <v>9716.4</v>
      </c>
      <c r="J21" s="11">
        <f t="shared" si="8"/>
        <v>6030</v>
      </c>
      <c r="K21" s="11">
        <f t="shared" si="8"/>
        <v>0</v>
      </c>
    </row>
    <row r="22" spans="2:11" ht="15.75" thickBot="1" x14ac:dyDescent="0.3">
      <c r="B22" s="21" t="s">
        <v>12</v>
      </c>
      <c r="C22" s="22">
        <f t="shared" ref="C22:K22" si="9">C20*8760*0.9*1.6</f>
        <v>0</v>
      </c>
      <c r="D22" s="22">
        <f t="shared" si="9"/>
        <v>21797683.200000003</v>
      </c>
      <c r="E22" s="22">
        <f t="shared" si="9"/>
        <v>51668582.400000006</v>
      </c>
      <c r="F22" s="22">
        <f t="shared" si="9"/>
        <v>103337164.80000001</v>
      </c>
      <c r="G22" s="22">
        <f t="shared" si="9"/>
        <v>187853644.80000001</v>
      </c>
      <c r="H22" s="22">
        <f t="shared" si="9"/>
        <v>166055961.60000002</v>
      </c>
      <c r="I22" s="22">
        <f t="shared" si="9"/>
        <v>136185062.40000001</v>
      </c>
      <c r="J22" s="22">
        <f t="shared" si="9"/>
        <v>84516480</v>
      </c>
      <c r="K22" s="23">
        <f t="shared" si="9"/>
        <v>0</v>
      </c>
    </row>
    <row r="23" spans="2:11" ht="15.75" thickBot="1" x14ac:dyDescent="0.3"/>
    <row r="24" spans="2:11" ht="45.75" customHeight="1" thickBot="1" x14ac:dyDescent="0.3">
      <c r="B24" s="49" t="s">
        <v>76</v>
      </c>
      <c r="C24" s="52"/>
      <c r="D24" s="52"/>
      <c r="E24" s="52"/>
      <c r="F24" s="52"/>
      <c r="G24" s="52"/>
      <c r="H24" s="52"/>
      <c r="I24" s="52"/>
      <c r="J24" s="52"/>
      <c r="K24" s="53"/>
    </row>
    <row r="25" spans="2:11" x14ac:dyDescent="0.25">
      <c r="B25" s="15"/>
      <c r="C25" s="16" t="s">
        <v>0</v>
      </c>
      <c r="D25" s="16" t="s">
        <v>1</v>
      </c>
      <c r="E25" s="16" t="s">
        <v>2</v>
      </c>
      <c r="F25" s="16" t="s">
        <v>3</v>
      </c>
      <c r="G25" s="16" t="s">
        <v>4</v>
      </c>
      <c r="H25" s="16" t="s">
        <v>5</v>
      </c>
      <c r="I25" s="16" t="s">
        <v>6</v>
      </c>
      <c r="J25" s="16" t="s">
        <v>7</v>
      </c>
      <c r="K25" s="17" t="s">
        <v>14</v>
      </c>
    </row>
    <row r="26" spans="2:11" x14ac:dyDescent="0.25">
      <c r="B26" s="7" t="s">
        <v>57</v>
      </c>
      <c r="C26" s="8"/>
      <c r="D26" s="8">
        <v>1536</v>
      </c>
      <c r="E26" s="8">
        <v>1536</v>
      </c>
      <c r="F26" s="8">
        <v>1536</v>
      </c>
      <c r="G26" s="8">
        <v>1536</v>
      </c>
      <c r="H26" s="8"/>
      <c r="I26" s="8"/>
      <c r="J26" s="8"/>
      <c r="K26" s="9"/>
    </row>
    <row r="27" spans="2:11" x14ac:dyDescent="0.25">
      <c r="B27" s="7" t="s">
        <v>19</v>
      </c>
      <c r="C27" s="8"/>
      <c r="D27" s="8"/>
      <c r="E27" s="8">
        <v>1664</v>
      </c>
      <c r="F27" s="8">
        <v>1664</v>
      </c>
      <c r="G27" s="8">
        <v>1664</v>
      </c>
      <c r="H27" s="8">
        <v>1664</v>
      </c>
      <c r="I27" s="8"/>
      <c r="J27" s="8"/>
      <c r="K27" s="9"/>
    </row>
    <row r="28" spans="2:11" x14ac:dyDescent="0.25">
      <c r="B28" s="7" t="s">
        <v>20</v>
      </c>
      <c r="C28" s="8"/>
      <c r="D28" s="8"/>
      <c r="E28" s="8"/>
      <c r="F28" s="8">
        <v>3992</v>
      </c>
      <c r="G28" s="8">
        <v>3992</v>
      </c>
      <c r="H28" s="8">
        <v>3992</v>
      </c>
      <c r="I28" s="8">
        <v>3992</v>
      </c>
      <c r="J28" s="8"/>
      <c r="K28" s="9"/>
    </row>
    <row r="29" spans="2:11" x14ac:dyDescent="0.25">
      <c r="B29" s="7" t="s">
        <v>21</v>
      </c>
      <c r="C29" s="8"/>
      <c r="D29" s="8"/>
      <c r="E29" s="8"/>
      <c r="F29" s="8"/>
      <c r="G29" s="8">
        <v>1600</v>
      </c>
      <c r="H29" s="8">
        <v>1600</v>
      </c>
      <c r="I29" s="8">
        <v>1600</v>
      </c>
      <c r="J29" s="8">
        <v>1600</v>
      </c>
      <c r="K29" s="9"/>
    </row>
    <row r="30" spans="2:11" x14ac:dyDescent="0.25">
      <c r="B30" s="7" t="s">
        <v>59</v>
      </c>
      <c r="C30" s="8"/>
      <c r="D30" s="8"/>
      <c r="E30" s="8"/>
      <c r="F30" s="8"/>
      <c r="G30" s="18">
        <v>2500</v>
      </c>
      <c r="H30" s="18">
        <v>2500</v>
      </c>
      <c r="I30" s="18">
        <v>2500</v>
      </c>
      <c r="J30" s="18">
        <v>2500</v>
      </c>
      <c r="K30" s="9"/>
    </row>
    <row r="31" spans="2:11" x14ac:dyDescent="0.25">
      <c r="B31" s="7" t="s">
        <v>22</v>
      </c>
      <c r="C31" s="18"/>
      <c r="D31" s="18"/>
      <c r="E31" s="18"/>
      <c r="F31" s="18"/>
      <c r="G31" s="18"/>
      <c r="H31" s="19"/>
      <c r="I31" s="19"/>
      <c r="J31" s="19"/>
      <c r="K31" s="20"/>
    </row>
    <row r="32" spans="2:11" x14ac:dyDescent="0.25">
      <c r="B32" s="7" t="s">
        <v>11</v>
      </c>
      <c r="C32" s="8">
        <f>SUM(C26:C29)</f>
        <v>0</v>
      </c>
      <c r="D32" s="8">
        <f>SUM(D26:D29)</f>
        <v>1536</v>
      </c>
      <c r="E32" s="8">
        <f t="shared" ref="E32:K32" si="10">SUM(E26:E31)</f>
        <v>3200</v>
      </c>
      <c r="F32" s="8">
        <f t="shared" si="10"/>
        <v>7192</v>
      </c>
      <c r="G32" s="8">
        <f t="shared" si="10"/>
        <v>11292</v>
      </c>
      <c r="H32" s="8">
        <f t="shared" si="10"/>
        <v>9756</v>
      </c>
      <c r="I32" s="8">
        <f t="shared" si="10"/>
        <v>8092</v>
      </c>
      <c r="J32" s="8">
        <f t="shared" si="10"/>
        <v>4100</v>
      </c>
      <c r="K32" s="9">
        <f t="shared" si="10"/>
        <v>0</v>
      </c>
    </row>
    <row r="33" spans="2:11" x14ac:dyDescent="0.25">
      <c r="B33" s="10" t="s">
        <v>92</v>
      </c>
      <c r="C33" s="11">
        <f>C32*0.9</f>
        <v>0</v>
      </c>
      <c r="D33" s="11">
        <f t="shared" ref="D33:K33" si="11">D32*0.9</f>
        <v>1382.4</v>
      </c>
      <c r="E33" s="11">
        <f t="shared" si="11"/>
        <v>2880</v>
      </c>
      <c r="F33" s="11">
        <f t="shared" si="11"/>
        <v>6472.8</v>
      </c>
      <c r="G33" s="11">
        <f t="shared" si="11"/>
        <v>10162.800000000001</v>
      </c>
      <c r="H33" s="11">
        <f t="shared" si="11"/>
        <v>8780.4</v>
      </c>
      <c r="I33" s="11">
        <f t="shared" si="11"/>
        <v>7282.8</v>
      </c>
      <c r="J33" s="11">
        <f t="shared" si="11"/>
        <v>3690</v>
      </c>
      <c r="K33" s="12">
        <f t="shared" si="11"/>
        <v>0</v>
      </c>
    </row>
    <row r="34" spans="2:11" ht="15.75" thickBot="1" x14ac:dyDescent="0.3">
      <c r="B34" s="21" t="s">
        <v>12</v>
      </c>
      <c r="C34" s="22">
        <f>C32*8760*0.9*1.6</f>
        <v>0</v>
      </c>
      <c r="D34" s="22">
        <f t="shared" ref="D34:K34" si="12">D32*8760*0.9*1.6</f>
        <v>19375718.400000002</v>
      </c>
      <c r="E34" s="22">
        <f t="shared" si="12"/>
        <v>40366080</v>
      </c>
      <c r="F34" s="22">
        <f t="shared" si="12"/>
        <v>90722764.800000012</v>
      </c>
      <c r="G34" s="22">
        <f t="shared" si="12"/>
        <v>142441804.80000001</v>
      </c>
      <c r="H34" s="22">
        <f t="shared" si="12"/>
        <v>123066086.40000001</v>
      </c>
      <c r="I34" s="22">
        <f t="shared" si="12"/>
        <v>102075724.80000001</v>
      </c>
      <c r="J34" s="22">
        <f t="shared" si="12"/>
        <v>51719040</v>
      </c>
      <c r="K34" s="23">
        <f t="shared" si="12"/>
        <v>0</v>
      </c>
    </row>
    <row r="35" spans="2:11" ht="15.75" thickBot="1" x14ac:dyDescent="0.3"/>
    <row r="36" spans="2:11" ht="51.75" customHeight="1" thickBot="1" x14ac:dyDescent="0.3">
      <c r="B36" s="49" t="s">
        <v>69</v>
      </c>
      <c r="C36" s="50"/>
      <c r="D36" s="50"/>
      <c r="E36" s="50"/>
      <c r="F36" s="50"/>
      <c r="G36" s="50"/>
      <c r="H36" s="50"/>
      <c r="I36" s="50"/>
      <c r="J36" s="50"/>
      <c r="K36" s="51"/>
    </row>
    <row r="37" spans="2:11" x14ac:dyDescent="0.25">
      <c r="B37" s="15"/>
      <c r="C37" s="16" t="s">
        <v>0</v>
      </c>
      <c r="D37" s="16" t="s">
        <v>1</v>
      </c>
      <c r="E37" s="16" t="s">
        <v>2</v>
      </c>
      <c r="F37" s="16" t="s">
        <v>3</v>
      </c>
      <c r="G37" s="16" t="s">
        <v>4</v>
      </c>
      <c r="H37" s="16" t="s">
        <v>5</v>
      </c>
      <c r="I37" s="16" t="s">
        <v>6</v>
      </c>
      <c r="J37" s="16" t="s">
        <v>7</v>
      </c>
      <c r="K37" s="17" t="s">
        <v>14</v>
      </c>
    </row>
    <row r="38" spans="2:11" x14ac:dyDescent="0.25">
      <c r="B38" s="7" t="s">
        <v>8</v>
      </c>
      <c r="C38" s="8"/>
      <c r="D38" s="8"/>
      <c r="E38" s="8">
        <v>1280</v>
      </c>
      <c r="F38" s="8">
        <v>1280</v>
      </c>
      <c r="G38" s="8">
        <v>1280</v>
      </c>
      <c r="H38" s="8">
        <v>1280</v>
      </c>
      <c r="I38" s="8"/>
      <c r="J38" s="8"/>
      <c r="K38" s="9"/>
    </row>
    <row r="39" spans="2:11" x14ac:dyDescent="0.25">
      <c r="B39" s="7" t="s">
        <v>9</v>
      </c>
      <c r="C39" s="8"/>
      <c r="D39" s="8"/>
      <c r="E39" s="8"/>
      <c r="F39" s="8">
        <v>4122</v>
      </c>
      <c r="G39" s="8">
        <v>4122</v>
      </c>
      <c r="H39" s="8">
        <v>4122</v>
      </c>
      <c r="I39" s="8">
        <v>4122</v>
      </c>
      <c r="J39" s="8"/>
      <c r="K39" s="9"/>
    </row>
    <row r="40" spans="2:11" x14ac:dyDescent="0.25">
      <c r="B40" s="7" t="s">
        <v>10</v>
      </c>
      <c r="C40" s="8"/>
      <c r="D40" s="8"/>
      <c r="E40" s="8"/>
      <c r="F40" s="8"/>
      <c r="G40" s="8">
        <v>1100</v>
      </c>
      <c r="H40" s="8">
        <v>1100</v>
      </c>
      <c r="I40" s="8">
        <v>1100</v>
      </c>
      <c r="J40" s="8">
        <v>1100</v>
      </c>
      <c r="K40" s="9"/>
    </row>
    <row r="41" spans="2:11" x14ac:dyDescent="0.25">
      <c r="B41" s="7" t="s">
        <v>13</v>
      </c>
      <c r="C41" s="18"/>
      <c r="D41" s="18"/>
      <c r="E41" s="18"/>
      <c r="F41" s="18"/>
      <c r="G41" s="18"/>
      <c r="H41" s="19"/>
      <c r="I41" s="19"/>
      <c r="J41" s="19"/>
      <c r="K41" s="20"/>
    </row>
    <row r="42" spans="2:11" x14ac:dyDescent="0.25">
      <c r="B42" s="7" t="s">
        <v>11</v>
      </c>
      <c r="C42" s="8">
        <f>SUM(C38:C40)</f>
        <v>0</v>
      </c>
      <c r="D42" s="8">
        <f>SUM(D38:D40)</f>
        <v>0</v>
      </c>
      <c r="E42" s="8">
        <f t="shared" ref="E42:K42" si="13">SUM(E38:E41)</f>
        <v>1280</v>
      </c>
      <c r="F42" s="8">
        <f t="shared" si="13"/>
        <v>5402</v>
      </c>
      <c r="G42" s="8">
        <f t="shared" si="13"/>
        <v>6502</v>
      </c>
      <c r="H42" s="8">
        <f t="shared" si="13"/>
        <v>6502</v>
      </c>
      <c r="I42" s="8">
        <f t="shared" si="13"/>
        <v>5222</v>
      </c>
      <c r="J42" s="8">
        <f t="shared" si="13"/>
        <v>1100</v>
      </c>
      <c r="K42" s="9">
        <f t="shared" si="13"/>
        <v>0</v>
      </c>
    </row>
    <row r="43" spans="2:11" x14ac:dyDescent="0.25">
      <c r="B43" s="10" t="s">
        <v>92</v>
      </c>
      <c r="C43" s="11">
        <f>C42*0.9</f>
        <v>0</v>
      </c>
      <c r="D43" s="11">
        <f t="shared" ref="D43:K43" si="14">D42*0.9</f>
        <v>0</v>
      </c>
      <c r="E43" s="11">
        <f t="shared" si="14"/>
        <v>1152</v>
      </c>
      <c r="F43" s="11">
        <f t="shared" si="14"/>
        <v>4861.8</v>
      </c>
      <c r="G43" s="11">
        <f t="shared" si="14"/>
        <v>5851.8</v>
      </c>
      <c r="H43" s="11">
        <f t="shared" si="14"/>
        <v>5851.8</v>
      </c>
      <c r="I43" s="11">
        <f t="shared" si="14"/>
        <v>4699.8</v>
      </c>
      <c r="J43" s="11">
        <f t="shared" si="14"/>
        <v>990</v>
      </c>
      <c r="K43" s="12">
        <f t="shared" si="14"/>
        <v>0</v>
      </c>
    </row>
    <row r="44" spans="2:11" ht="45" x14ac:dyDescent="0.25">
      <c r="B44" s="27" t="s">
        <v>38</v>
      </c>
      <c r="C44" s="11"/>
      <c r="D44" s="11"/>
      <c r="E44" s="11">
        <f>(E45/4)/730</f>
        <v>3456</v>
      </c>
      <c r="F44" s="11">
        <f t="shared" ref="F44:J44" si="15">(F45/4)/730</f>
        <v>14585.4</v>
      </c>
      <c r="G44" s="11">
        <f t="shared" si="15"/>
        <v>17555.400000000001</v>
      </c>
      <c r="H44" s="11">
        <f t="shared" si="15"/>
        <v>17555.400000000001</v>
      </c>
      <c r="I44" s="11">
        <f t="shared" si="15"/>
        <v>14099.4</v>
      </c>
      <c r="J44" s="11">
        <f t="shared" si="15"/>
        <v>2970</v>
      </c>
      <c r="K44" s="12">
        <f t="shared" ref="K44" si="16">K45/4</f>
        <v>0</v>
      </c>
    </row>
    <row r="45" spans="2:11" ht="15.75" thickBot="1" x14ac:dyDescent="0.3">
      <c r="B45" s="21" t="s">
        <v>12</v>
      </c>
      <c r="C45" s="22">
        <f t="shared" ref="C45:K45" si="17">C42*8760*0.9*1</f>
        <v>0</v>
      </c>
      <c r="D45" s="22">
        <f t="shared" si="17"/>
        <v>0</v>
      </c>
      <c r="E45" s="22">
        <f t="shared" si="17"/>
        <v>10091520</v>
      </c>
      <c r="F45" s="22">
        <f t="shared" si="17"/>
        <v>42589368</v>
      </c>
      <c r="G45" s="22">
        <f t="shared" si="17"/>
        <v>51261768</v>
      </c>
      <c r="H45" s="22">
        <f t="shared" si="17"/>
        <v>51261768</v>
      </c>
      <c r="I45" s="22">
        <f t="shared" si="17"/>
        <v>41170248</v>
      </c>
      <c r="J45" s="22">
        <f t="shared" si="17"/>
        <v>8672400</v>
      </c>
      <c r="K45" s="23">
        <f t="shared" si="17"/>
        <v>0</v>
      </c>
    </row>
    <row r="46" spans="2:11" ht="15.75" thickBot="1" x14ac:dyDescent="0.3"/>
    <row r="47" spans="2:11" ht="57.75" customHeight="1" thickBot="1" x14ac:dyDescent="0.3">
      <c r="B47" s="49" t="s">
        <v>68</v>
      </c>
      <c r="C47" s="50"/>
      <c r="D47" s="50"/>
      <c r="E47" s="50"/>
      <c r="F47" s="50"/>
      <c r="G47" s="50"/>
      <c r="H47" s="50"/>
      <c r="I47" s="50"/>
      <c r="J47" s="50"/>
      <c r="K47" s="51"/>
    </row>
    <row r="48" spans="2:11" x14ac:dyDescent="0.25">
      <c r="B48" s="15"/>
      <c r="C48" s="16" t="s">
        <v>0</v>
      </c>
      <c r="D48" s="16" t="s">
        <v>1</v>
      </c>
      <c r="E48" s="16" t="s">
        <v>2</v>
      </c>
      <c r="F48" s="16" t="s">
        <v>3</v>
      </c>
      <c r="G48" s="16" t="s">
        <v>4</v>
      </c>
      <c r="H48" s="16" t="s">
        <v>5</v>
      </c>
      <c r="I48" s="16" t="s">
        <v>6</v>
      </c>
      <c r="J48" s="16" t="s">
        <v>7</v>
      </c>
      <c r="K48" s="17" t="s">
        <v>14</v>
      </c>
    </row>
    <row r="49" spans="2:11" x14ac:dyDescent="0.25">
      <c r="B49" s="7" t="s">
        <v>17</v>
      </c>
      <c r="C49" s="8"/>
      <c r="D49" s="8"/>
      <c r="E49" s="8"/>
      <c r="F49" s="8"/>
      <c r="G49" s="8">
        <v>500</v>
      </c>
      <c r="H49" s="8">
        <v>500</v>
      </c>
      <c r="I49" s="8">
        <v>500</v>
      </c>
      <c r="J49" s="8">
        <v>500</v>
      </c>
      <c r="K49" s="9"/>
    </row>
    <row r="50" spans="2:11" x14ac:dyDescent="0.25">
      <c r="B50" s="7" t="s">
        <v>18</v>
      </c>
      <c r="C50" s="18"/>
      <c r="D50" s="18"/>
      <c r="E50" s="18"/>
      <c r="F50" s="18"/>
      <c r="G50" s="18"/>
      <c r="H50" s="19"/>
      <c r="I50" s="19"/>
      <c r="J50" s="19"/>
      <c r="K50" s="20"/>
    </row>
    <row r="51" spans="2:11" x14ac:dyDescent="0.25">
      <c r="B51" s="7" t="s">
        <v>11</v>
      </c>
      <c r="C51" s="8">
        <f>SUM(C49:C49)</f>
        <v>0</v>
      </c>
      <c r="D51" s="8">
        <f>SUM(D49:D49)</f>
        <v>0</v>
      </c>
      <c r="E51" s="8">
        <f t="shared" ref="E51:K51" si="18">SUM(E49:E50)</f>
        <v>0</v>
      </c>
      <c r="F51" s="8">
        <f t="shared" si="18"/>
        <v>0</v>
      </c>
      <c r="G51" s="8">
        <f t="shared" si="18"/>
        <v>500</v>
      </c>
      <c r="H51" s="8">
        <f t="shared" si="18"/>
        <v>500</v>
      </c>
      <c r="I51" s="8">
        <f t="shared" si="18"/>
        <v>500</v>
      </c>
      <c r="J51" s="8">
        <f t="shared" si="18"/>
        <v>500</v>
      </c>
      <c r="K51" s="9">
        <f t="shared" si="18"/>
        <v>0</v>
      </c>
    </row>
    <row r="52" spans="2:11" x14ac:dyDescent="0.25">
      <c r="B52" s="10" t="s">
        <v>92</v>
      </c>
      <c r="C52" s="11">
        <f>C51*0.9</f>
        <v>0</v>
      </c>
      <c r="D52" s="11">
        <f t="shared" ref="D52:K52" si="19">D51*0.9</f>
        <v>0</v>
      </c>
      <c r="E52" s="11">
        <f t="shared" si="19"/>
        <v>0</v>
      </c>
      <c r="F52" s="11">
        <f t="shared" si="19"/>
        <v>0</v>
      </c>
      <c r="G52" s="11">
        <f t="shared" si="19"/>
        <v>450</v>
      </c>
      <c r="H52" s="11">
        <f t="shared" si="19"/>
        <v>450</v>
      </c>
      <c r="I52" s="11">
        <f t="shared" si="19"/>
        <v>450</v>
      </c>
      <c r="J52" s="11">
        <f t="shared" si="19"/>
        <v>450</v>
      </c>
      <c r="K52" s="11">
        <f t="shared" si="19"/>
        <v>0</v>
      </c>
    </row>
    <row r="53" spans="2:11" ht="15.75" thickBot="1" x14ac:dyDescent="0.3">
      <c r="B53" s="21" t="s">
        <v>12</v>
      </c>
      <c r="C53" s="22">
        <f t="shared" ref="C53:K53" si="20">C51*8760*0.9*1.6</f>
        <v>0</v>
      </c>
      <c r="D53" s="22">
        <f t="shared" si="20"/>
        <v>0</v>
      </c>
      <c r="E53" s="22">
        <f t="shared" si="20"/>
        <v>0</v>
      </c>
      <c r="F53" s="22">
        <f t="shared" si="20"/>
        <v>0</v>
      </c>
      <c r="G53" s="22">
        <f t="shared" si="20"/>
        <v>6307200</v>
      </c>
      <c r="H53" s="22">
        <f t="shared" si="20"/>
        <v>6307200</v>
      </c>
      <c r="I53" s="22">
        <f t="shared" si="20"/>
        <v>6307200</v>
      </c>
      <c r="J53" s="22">
        <f t="shared" si="20"/>
        <v>6307200</v>
      </c>
      <c r="K53" s="23">
        <f t="shared" si="20"/>
        <v>0</v>
      </c>
    </row>
  </sheetData>
  <mergeCells count="5">
    <mergeCell ref="B12:K12"/>
    <mergeCell ref="B24:K24"/>
    <mergeCell ref="B36:K36"/>
    <mergeCell ref="B2:K2"/>
    <mergeCell ref="B47:K4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E245-AD81-4AFA-B17D-3781748C1A5E}">
  <dimension ref="B1:L38"/>
  <sheetViews>
    <sheetView zoomScale="115" zoomScaleNormal="115" workbookViewId="0">
      <selection activeCell="S2" sqref="S2"/>
    </sheetView>
  </sheetViews>
  <sheetFormatPr defaultRowHeight="15" x14ac:dyDescent="0.25"/>
  <cols>
    <col min="2" max="2" width="25.140625" bestFit="1" customWidth="1"/>
    <col min="3" max="3" width="12.140625" bestFit="1" customWidth="1"/>
    <col min="4" max="6" width="5.140625" bestFit="1" customWidth="1"/>
    <col min="7" max="7" width="5.28515625" style="45" bestFit="1" customWidth="1"/>
    <col min="8" max="11" width="6.85546875" bestFit="1" customWidth="1"/>
    <col min="12" max="12" width="9.42578125" bestFit="1" customWidth="1"/>
  </cols>
  <sheetData>
    <row r="1" spans="2:12" ht="15.75" thickBot="1" x14ac:dyDescent="0.3"/>
    <row r="2" spans="2:12" ht="82.5" customHeight="1" thickBot="1" x14ac:dyDescent="0.3">
      <c r="B2" s="57" t="s">
        <v>91</v>
      </c>
      <c r="C2" s="58"/>
      <c r="D2" s="55"/>
      <c r="E2" s="55"/>
      <c r="F2" s="55"/>
      <c r="G2" s="55"/>
      <c r="H2" s="55"/>
      <c r="I2" s="55"/>
      <c r="J2" s="55"/>
      <c r="K2" s="55"/>
      <c r="L2" s="56"/>
    </row>
    <row r="3" spans="2:12" x14ac:dyDescent="0.25">
      <c r="B3" s="3"/>
      <c r="C3" s="37"/>
      <c r="D3" s="4" t="s">
        <v>0</v>
      </c>
      <c r="E3" s="4" t="s">
        <v>1</v>
      </c>
      <c r="F3" s="4" t="s">
        <v>2</v>
      </c>
      <c r="G3" s="16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5" t="s">
        <v>14</v>
      </c>
    </row>
    <row r="4" spans="2:12" x14ac:dyDescent="0.25">
      <c r="B4" s="3" t="s">
        <v>94</v>
      </c>
      <c r="C4" s="37"/>
      <c r="D4" s="44">
        <f>D15</f>
        <v>0</v>
      </c>
      <c r="E4" s="44">
        <f t="shared" ref="E4:L4" si="0">E15</f>
        <v>0</v>
      </c>
      <c r="F4" s="44">
        <f t="shared" si="0"/>
        <v>0</v>
      </c>
      <c r="G4" s="44">
        <f t="shared" si="0"/>
        <v>0</v>
      </c>
      <c r="H4" s="44">
        <f t="shared" si="0"/>
        <v>114</v>
      </c>
      <c r="I4" s="44">
        <f t="shared" si="0"/>
        <v>114</v>
      </c>
      <c r="J4" s="44">
        <f t="shared" si="0"/>
        <v>114</v>
      </c>
      <c r="K4" s="44">
        <f t="shared" si="0"/>
        <v>114</v>
      </c>
      <c r="L4" s="44">
        <f t="shared" si="0"/>
        <v>0</v>
      </c>
    </row>
    <row r="5" spans="2:12" x14ac:dyDescent="0.25">
      <c r="B5" s="3" t="s">
        <v>95</v>
      </c>
      <c r="C5" s="37"/>
      <c r="D5" s="44">
        <f>D29</f>
        <v>0</v>
      </c>
      <c r="E5" s="44">
        <f t="shared" ref="E5:L5" si="1">E29</f>
        <v>0</v>
      </c>
      <c r="F5" s="44">
        <f t="shared" si="1"/>
        <v>0</v>
      </c>
      <c r="G5" s="44">
        <f t="shared" si="1"/>
        <v>0</v>
      </c>
      <c r="H5" s="44">
        <f t="shared" si="1"/>
        <v>120</v>
      </c>
      <c r="I5" s="44">
        <f t="shared" si="1"/>
        <v>120</v>
      </c>
      <c r="J5" s="44">
        <f t="shared" si="1"/>
        <v>120</v>
      </c>
      <c r="K5" s="44">
        <f t="shared" si="1"/>
        <v>120</v>
      </c>
      <c r="L5" s="44">
        <f t="shared" si="1"/>
        <v>0</v>
      </c>
    </row>
    <row r="6" spans="2:12" x14ac:dyDescent="0.25">
      <c r="B6" s="3" t="s">
        <v>96</v>
      </c>
      <c r="C6" s="37"/>
      <c r="D6" s="44">
        <f>D37</f>
        <v>0</v>
      </c>
      <c r="E6" s="44">
        <f t="shared" ref="E6:L6" si="2">E37</f>
        <v>0</v>
      </c>
      <c r="F6" s="44">
        <f t="shared" si="2"/>
        <v>0</v>
      </c>
      <c r="G6" s="44">
        <f t="shared" si="2"/>
        <v>0</v>
      </c>
      <c r="H6" s="44">
        <f t="shared" si="2"/>
        <v>8</v>
      </c>
      <c r="I6" s="44">
        <f t="shared" si="2"/>
        <v>8</v>
      </c>
      <c r="J6" s="44">
        <f t="shared" si="2"/>
        <v>8</v>
      </c>
      <c r="K6" s="44">
        <f t="shared" si="2"/>
        <v>8</v>
      </c>
      <c r="L6" s="44">
        <f t="shared" si="2"/>
        <v>0</v>
      </c>
    </row>
    <row r="7" spans="2:12" x14ac:dyDescent="0.25">
      <c r="B7" s="7" t="s">
        <v>40</v>
      </c>
      <c r="C7" s="38"/>
      <c r="D7" s="8">
        <f>SUM(D4:D6)</f>
        <v>0</v>
      </c>
      <c r="E7" s="8">
        <f t="shared" ref="E7:L7" si="3">SUM(E4:E6)</f>
        <v>0</v>
      </c>
      <c r="F7" s="8">
        <f t="shared" si="3"/>
        <v>0</v>
      </c>
      <c r="G7" s="8">
        <f t="shared" si="3"/>
        <v>0</v>
      </c>
      <c r="H7" s="8">
        <f t="shared" si="3"/>
        <v>242</v>
      </c>
      <c r="I7" s="8">
        <f t="shared" si="3"/>
        <v>242</v>
      </c>
      <c r="J7" s="8">
        <f t="shared" si="3"/>
        <v>242</v>
      </c>
      <c r="K7" s="8">
        <f t="shared" si="3"/>
        <v>242</v>
      </c>
      <c r="L7" s="8">
        <f t="shared" si="3"/>
        <v>0</v>
      </c>
    </row>
    <row r="8" spans="2:12" ht="15.75" thickBot="1" x14ac:dyDescent="0.3">
      <c r="B8" s="2" t="s">
        <v>39</v>
      </c>
      <c r="C8" s="39"/>
      <c r="D8" s="30">
        <f t="shared" ref="D8:L8" si="4">D16+D22+D31+D38</f>
        <v>0</v>
      </c>
      <c r="E8" s="30">
        <f t="shared" si="4"/>
        <v>0</v>
      </c>
      <c r="F8" s="30">
        <f t="shared" si="4"/>
        <v>0</v>
      </c>
      <c r="G8" s="28">
        <f t="shared" si="4"/>
        <v>0</v>
      </c>
      <c r="H8" s="30">
        <f t="shared" si="4"/>
        <v>1907928</v>
      </c>
      <c r="I8" s="30">
        <f t="shared" si="4"/>
        <v>1907928</v>
      </c>
      <c r="J8" s="30">
        <f t="shared" si="4"/>
        <v>1907928</v>
      </c>
      <c r="K8" s="30">
        <f t="shared" si="4"/>
        <v>1907928</v>
      </c>
      <c r="L8" s="30">
        <f t="shared" si="4"/>
        <v>0</v>
      </c>
    </row>
    <row r="9" spans="2:12" ht="15.75" thickBot="1" x14ac:dyDescent="0.3"/>
    <row r="10" spans="2:12" ht="31.5" customHeight="1" thickBot="1" x14ac:dyDescent="0.3">
      <c r="B10" s="49" t="s">
        <v>66</v>
      </c>
      <c r="C10" s="52"/>
      <c r="D10" s="50"/>
      <c r="E10" s="50"/>
      <c r="F10" s="50"/>
      <c r="G10" s="50"/>
      <c r="H10" s="50"/>
      <c r="I10" s="50"/>
      <c r="J10" s="50"/>
      <c r="K10" s="50"/>
      <c r="L10" s="51"/>
    </row>
    <row r="11" spans="2:12" x14ac:dyDescent="0.25">
      <c r="B11" s="15"/>
      <c r="C11" s="40" t="s">
        <v>65</v>
      </c>
      <c r="D11" s="16" t="s">
        <v>0</v>
      </c>
      <c r="E11" s="16" t="s">
        <v>1</v>
      </c>
      <c r="F11" s="16" t="s">
        <v>2</v>
      </c>
      <c r="G11" s="16" t="s">
        <v>3</v>
      </c>
      <c r="H11" s="16" t="s">
        <v>4</v>
      </c>
      <c r="I11" s="16" t="s">
        <v>5</v>
      </c>
      <c r="J11" s="16" t="s">
        <v>6</v>
      </c>
      <c r="K11" s="16" t="s">
        <v>7</v>
      </c>
      <c r="L11" s="17" t="s">
        <v>14</v>
      </c>
    </row>
    <row r="12" spans="2:12" x14ac:dyDescent="0.25">
      <c r="B12" s="7" t="s">
        <v>46</v>
      </c>
      <c r="C12" s="38" t="s">
        <v>60</v>
      </c>
      <c r="D12" s="8"/>
      <c r="E12" s="8"/>
      <c r="F12" s="8"/>
      <c r="G12" s="8"/>
      <c r="H12" s="8">
        <v>46</v>
      </c>
      <c r="I12" s="8">
        <v>46</v>
      </c>
      <c r="J12" s="8">
        <v>46</v>
      </c>
      <c r="K12" s="8">
        <v>46</v>
      </c>
      <c r="L12" s="9"/>
    </row>
    <row r="13" spans="2:12" x14ac:dyDescent="0.25">
      <c r="B13" s="7" t="s">
        <v>54</v>
      </c>
      <c r="C13" s="38" t="s">
        <v>61</v>
      </c>
      <c r="D13" s="8"/>
      <c r="E13" s="8"/>
      <c r="F13" s="8"/>
      <c r="G13" s="8"/>
      <c r="H13" s="18">
        <v>68</v>
      </c>
      <c r="I13" s="18">
        <v>68</v>
      </c>
      <c r="J13" s="18">
        <v>68</v>
      </c>
      <c r="K13" s="18">
        <v>68</v>
      </c>
      <c r="L13" s="9"/>
    </row>
    <row r="14" spans="2:12" x14ac:dyDescent="0.25">
      <c r="B14" s="7" t="s">
        <v>41</v>
      </c>
      <c r="C14" s="38"/>
      <c r="D14" s="18"/>
      <c r="E14" s="18"/>
      <c r="F14" s="18"/>
      <c r="G14" s="18"/>
      <c r="H14" s="18"/>
      <c r="I14" s="19"/>
      <c r="J14" s="19"/>
      <c r="K14" s="19"/>
      <c r="L14" s="20"/>
    </row>
    <row r="15" spans="2:12" x14ac:dyDescent="0.25">
      <c r="B15" s="7" t="s">
        <v>40</v>
      </c>
      <c r="C15" s="38"/>
      <c r="D15" s="8">
        <f>SUM(D12:D12)</f>
        <v>0</v>
      </c>
      <c r="E15" s="8">
        <f>SUM(E12:E12)</f>
        <v>0</v>
      </c>
      <c r="F15" s="8">
        <f t="shared" ref="F15:L15" si="5">SUM(F12:F14)</f>
        <v>0</v>
      </c>
      <c r="G15" s="8">
        <f t="shared" si="5"/>
        <v>0</v>
      </c>
      <c r="H15" s="8">
        <f t="shared" si="5"/>
        <v>114</v>
      </c>
      <c r="I15" s="8">
        <f t="shared" si="5"/>
        <v>114</v>
      </c>
      <c r="J15" s="8">
        <f t="shared" si="5"/>
        <v>114</v>
      </c>
      <c r="K15" s="8">
        <f t="shared" si="5"/>
        <v>114</v>
      </c>
      <c r="L15" s="9">
        <f t="shared" si="5"/>
        <v>0</v>
      </c>
    </row>
    <row r="16" spans="2:12" ht="15.75" thickBot="1" x14ac:dyDescent="0.3">
      <c r="B16" s="21" t="s">
        <v>39</v>
      </c>
      <c r="C16" s="41"/>
      <c r="D16" s="28">
        <f>D15*8760*0.9</f>
        <v>0</v>
      </c>
      <c r="E16" s="28">
        <f t="shared" ref="E16:L16" si="6">E15*8760*0.9</f>
        <v>0</v>
      </c>
      <c r="F16" s="28">
        <f t="shared" si="6"/>
        <v>0</v>
      </c>
      <c r="G16" s="28">
        <f t="shared" si="6"/>
        <v>0</v>
      </c>
      <c r="H16" s="28">
        <f t="shared" si="6"/>
        <v>898776</v>
      </c>
      <c r="I16" s="28">
        <f t="shared" si="6"/>
        <v>898776</v>
      </c>
      <c r="J16" s="28">
        <f t="shared" si="6"/>
        <v>898776</v>
      </c>
      <c r="K16" s="28">
        <f t="shared" si="6"/>
        <v>898776</v>
      </c>
      <c r="L16" s="29">
        <f t="shared" si="6"/>
        <v>0</v>
      </c>
    </row>
    <row r="17" spans="2:12" ht="15.75" thickBot="1" x14ac:dyDescent="0.3"/>
    <row r="18" spans="2:12" ht="30" customHeight="1" thickBot="1" x14ac:dyDescent="0.3">
      <c r="B18" s="59" t="s">
        <v>53</v>
      </c>
      <c r="C18" s="60"/>
      <c r="D18" s="60"/>
      <c r="E18" s="60"/>
      <c r="F18" s="60"/>
      <c r="G18" s="60"/>
      <c r="H18" s="60"/>
      <c r="I18" s="60"/>
      <c r="J18" s="60"/>
      <c r="K18" s="60"/>
      <c r="L18" s="61"/>
    </row>
    <row r="19" spans="2:12" x14ac:dyDescent="0.25">
      <c r="B19" s="15"/>
      <c r="C19" s="16"/>
      <c r="D19" s="16" t="s">
        <v>0</v>
      </c>
      <c r="E19" s="16" t="s">
        <v>1</v>
      </c>
      <c r="F19" s="16" t="s">
        <v>2</v>
      </c>
      <c r="G19" s="16" t="s">
        <v>3</v>
      </c>
      <c r="H19" s="16" t="s">
        <v>4</v>
      </c>
      <c r="I19" s="16" t="s">
        <v>5</v>
      </c>
      <c r="J19" s="16" t="s">
        <v>6</v>
      </c>
      <c r="K19" s="16" t="s">
        <v>7</v>
      </c>
      <c r="L19" s="17" t="s">
        <v>14</v>
      </c>
    </row>
    <row r="20" spans="2:12" x14ac:dyDescent="0.25">
      <c r="B20" s="7" t="s">
        <v>42</v>
      </c>
      <c r="C20" s="46"/>
      <c r="D20" s="18"/>
      <c r="E20" s="18"/>
      <c r="F20" s="18"/>
      <c r="G20" s="18"/>
      <c r="H20" s="18"/>
      <c r="I20" s="19">
        <v>0</v>
      </c>
      <c r="J20" s="19">
        <v>0</v>
      </c>
      <c r="K20" s="19">
        <v>0</v>
      </c>
      <c r="L20" s="20">
        <v>0</v>
      </c>
    </row>
    <row r="21" spans="2:12" x14ac:dyDescent="0.25">
      <c r="B21" s="7" t="s">
        <v>40</v>
      </c>
      <c r="C21" s="46"/>
      <c r="D21" s="8">
        <f>D20</f>
        <v>0</v>
      </c>
      <c r="E21" s="8">
        <f t="shared" ref="E21:L21" si="7">E20</f>
        <v>0</v>
      </c>
      <c r="F21" s="8">
        <f t="shared" si="7"/>
        <v>0</v>
      </c>
      <c r="G21" s="8">
        <f t="shared" si="7"/>
        <v>0</v>
      </c>
      <c r="H21" s="8">
        <f t="shared" si="7"/>
        <v>0</v>
      </c>
      <c r="I21" s="8">
        <f t="shared" si="7"/>
        <v>0</v>
      </c>
      <c r="J21" s="8">
        <f t="shared" si="7"/>
        <v>0</v>
      </c>
      <c r="K21" s="8">
        <f t="shared" si="7"/>
        <v>0</v>
      </c>
      <c r="L21" s="9">
        <f t="shared" si="7"/>
        <v>0</v>
      </c>
    </row>
    <row r="22" spans="2:12" ht="15.75" thickBot="1" x14ac:dyDescent="0.3">
      <c r="B22" s="21" t="s">
        <v>39</v>
      </c>
      <c r="C22" s="47"/>
      <c r="D22" s="28">
        <f>D21*8760*0.9</f>
        <v>0</v>
      </c>
      <c r="E22" s="28">
        <f t="shared" ref="E22:L22" si="8">E21*8760*0.9</f>
        <v>0</v>
      </c>
      <c r="F22" s="28">
        <f t="shared" si="8"/>
        <v>0</v>
      </c>
      <c r="G22" s="28">
        <f t="shared" si="8"/>
        <v>0</v>
      </c>
      <c r="H22" s="28">
        <f t="shared" si="8"/>
        <v>0</v>
      </c>
      <c r="I22" s="28">
        <f t="shared" si="8"/>
        <v>0</v>
      </c>
      <c r="J22" s="28">
        <f t="shared" si="8"/>
        <v>0</v>
      </c>
      <c r="K22" s="28">
        <f t="shared" si="8"/>
        <v>0</v>
      </c>
      <c r="L22" s="29">
        <f t="shared" si="8"/>
        <v>0</v>
      </c>
    </row>
    <row r="23" spans="2:12" ht="15.75" thickBot="1" x14ac:dyDescent="0.3"/>
    <row r="24" spans="2:12" ht="32.25" customHeight="1" thickBot="1" x14ac:dyDescent="0.3">
      <c r="B24" s="49" t="s">
        <v>52</v>
      </c>
      <c r="C24" s="52"/>
      <c r="D24" s="50"/>
      <c r="E24" s="50"/>
      <c r="F24" s="50"/>
      <c r="G24" s="50"/>
      <c r="H24" s="50"/>
      <c r="I24" s="50"/>
      <c r="J24" s="50"/>
      <c r="K24" s="50"/>
      <c r="L24" s="51"/>
    </row>
    <row r="25" spans="2:12" x14ac:dyDescent="0.25">
      <c r="B25" s="15"/>
      <c r="C25" s="40"/>
      <c r="D25" s="16" t="s">
        <v>0</v>
      </c>
      <c r="E25" s="16" t="s">
        <v>1</v>
      </c>
      <c r="F25" s="16" t="s">
        <v>2</v>
      </c>
      <c r="G25" s="16" t="s">
        <v>3</v>
      </c>
      <c r="H25" s="16" t="s">
        <v>4</v>
      </c>
      <c r="I25" s="16" t="s">
        <v>5</v>
      </c>
      <c r="J25" s="16" t="s">
        <v>6</v>
      </c>
      <c r="K25" s="16" t="s">
        <v>7</v>
      </c>
      <c r="L25" s="17" t="s">
        <v>14</v>
      </c>
    </row>
    <row r="26" spans="2:12" x14ac:dyDescent="0.25">
      <c r="B26" s="7" t="s">
        <v>44</v>
      </c>
      <c r="C26" s="38"/>
      <c r="D26" s="8"/>
      <c r="E26" s="8"/>
      <c r="F26" s="8"/>
      <c r="G26" s="8"/>
      <c r="H26" s="18">
        <v>55</v>
      </c>
      <c r="I26" s="18">
        <v>55</v>
      </c>
      <c r="J26" s="18">
        <v>55</v>
      </c>
      <c r="K26" s="18">
        <v>55</v>
      </c>
      <c r="L26" s="31"/>
    </row>
    <row r="27" spans="2:12" x14ac:dyDescent="0.25">
      <c r="B27" s="7" t="s">
        <v>55</v>
      </c>
      <c r="C27" s="38"/>
      <c r="D27" s="8"/>
      <c r="E27" s="8"/>
      <c r="F27" s="8"/>
      <c r="G27" s="8"/>
      <c r="H27" s="18">
        <v>65</v>
      </c>
      <c r="I27" s="18">
        <v>65</v>
      </c>
      <c r="J27" s="18">
        <v>65</v>
      </c>
      <c r="K27" s="18">
        <v>65</v>
      </c>
      <c r="L27" s="31"/>
    </row>
    <row r="28" spans="2:12" x14ac:dyDescent="0.25">
      <c r="B28" s="7" t="s">
        <v>45</v>
      </c>
      <c r="C28" s="38"/>
      <c r="D28" s="18"/>
      <c r="E28" s="18"/>
      <c r="F28" s="18"/>
      <c r="G28" s="18"/>
      <c r="H28" s="18"/>
      <c r="I28" s="19"/>
      <c r="J28" s="19"/>
      <c r="K28" s="19"/>
      <c r="L28" s="20"/>
    </row>
    <row r="29" spans="2:12" x14ac:dyDescent="0.25">
      <c r="B29" s="7" t="s">
        <v>40</v>
      </c>
      <c r="C29" s="38"/>
      <c r="D29" s="8">
        <f>SUM(D26:D26)</f>
        <v>0</v>
      </c>
      <c r="E29" s="8">
        <f>SUM(E26:E26)</f>
        <v>0</v>
      </c>
      <c r="F29" s="8">
        <f t="shared" ref="F29:L29" si="9">SUM(F26:F28)</f>
        <v>0</v>
      </c>
      <c r="G29" s="8">
        <f t="shared" si="9"/>
        <v>0</v>
      </c>
      <c r="H29" s="8">
        <f t="shared" si="9"/>
        <v>120</v>
      </c>
      <c r="I29" s="8">
        <f t="shared" si="9"/>
        <v>120</v>
      </c>
      <c r="J29" s="8">
        <f t="shared" si="9"/>
        <v>120</v>
      </c>
      <c r="K29" s="8">
        <f t="shared" si="9"/>
        <v>120</v>
      </c>
      <c r="L29" s="9">
        <f t="shared" si="9"/>
        <v>0</v>
      </c>
    </row>
    <row r="30" spans="2:12" ht="45" x14ac:dyDescent="0.25">
      <c r="B30" s="27" t="s">
        <v>43</v>
      </c>
      <c r="C30" s="42"/>
      <c r="D30" s="11"/>
      <c r="E30" s="11"/>
      <c r="F30" s="11">
        <f>(F31/4)/730</f>
        <v>0</v>
      </c>
      <c r="G30" s="11">
        <f t="shared" ref="G30:K30" si="10">(G31/4)/730</f>
        <v>0</v>
      </c>
      <c r="H30" s="11">
        <f t="shared" si="10"/>
        <v>324</v>
      </c>
      <c r="I30" s="11">
        <f t="shared" si="10"/>
        <v>324</v>
      </c>
      <c r="J30" s="11">
        <f t="shared" si="10"/>
        <v>324</v>
      </c>
      <c r="K30" s="11">
        <f t="shared" si="10"/>
        <v>324</v>
      </c>
      <c r="L30" s="12">
        <f t="shared" ref="L30" si="11">L31/4</f>
        <v>0</v>
      </c>
    </row>
    <row r="31" spans="2:12" ht="15.75" thickBot="1" x14ac:dyDescent="0.3">
      <c r="B31" s="21" t="s">
        <v>39</v>
      </c>
      <c r="C31" s="41"/>
      <c r="D31" s="28">
        <f>D29*8760*0.9</f>
        <v>0</v>
      </c>
      <c r="E31" s="28">
        <f t="shared" ref="E31:L31" si="12">E29*8760*0.9</f>
        <v>0</v>
      </c>
      <c r="F31" s="28">
        <f t="shared" si="12"/>
        <v>0</v>
      </c>
      <c r="G31" s="28">
        <f t="shared" si="12"/>
        <v>0</v>
      </c>
      <c r="H31" s="28">
        <f t="shared" si="12"/>
        <v>946080</v>
      </c>
      <c r="I31" s="28">
        <f t="shared" si="12"/>
        <v>946080</v>
      </c>
      <c r="J31" s="28">
        <f t="shared" si="12"/>
        <v>946080</v>
      </c>
      <c r="K31" s="28">
        <f t="shared" si="12"/>
        <v>946080</v>
      </c>
      <c r="L31" s="29">
        <f t="shared" si="12"/>
        <v>0</v>
      </c>
    </row>
    <row r="32" spans="2:12" ht="15.75" thickBot="1" x14ac:dyDescent="0.3"/>
    <row r="33" spans="2:12" ht="43.5" customHeight="1" thickBot="1" x14ac:dyDescent="0.3">
      <c r="B33" s="49" t="s">
        <v>67</v>
      </c>
      <c r="C33" s="52"/>
      <c r="D33" s="50"/>
      <c r="E33" s="50"/>
      <c r="F33" s="50"/>
      <c r="G33" s="50"/>
      <c r="H33" s="50"/>
      <c r="I33" s="50"/>
      <c r="J33" s="50"/>
      <c r="K33" s="50"/>
      <c r="L33" s="51"/>
    </row>
    <row r="34" spans="2:12" x14ac:dyDescent="0.25">
      <c r="B34" s="15"/>
      <c r="C34" s="40"/>
      <c r="D34" s="16" t="s">
        <v>0</v>
      </c>
      <c r="E34" s="16" t="s">
        <v>1</v>
      </c>
      <c r="F34" s="16" t="s">
        <v>2</v>
      </c>
      <c r="G34" s="16" t="s">
        <v>3</v>
      </c>
      <c r="H34" s="16" t="s">
        <v>4</v>
      </c>
      <c r="I34" s="16" t="s">
        <v>5</v>
      </c>
      <c r="J34" s="16" t="s">
        <v>6</v>
      </c>
      <c r="K34" s="16" t="s">
        <v>7</v>
      </c>
      <c r="L34" s="17" t="s">
        <v>14</v>
      </c>
    </row>
    <row r="35" spans="2:12" x14ac:dyDescent="0.25">
      <c r="B35" s="7" t="s">
        <v>47</v>
      </c>
      <c r="C35" s="38" t="s">
        <v>61</v>
      </c>
      <c r="D35" s="8"/>
      <c r="E35" s="8"/>
      <c r="F35" s="8"/>
      <c r="G35" s="8"/>
      <c r="H35" s="18">
        <v>8</v>
      </c>
      <c r="I35" s="18">
        <v>8</v>
      </c>
      <c r="J35" s="18">
        <v>8</v>
      </c>
      <c r="K35" s="18">
        <v>8</v>
      </c>
      <c r="L35" s="9"/>
    </row>
    <row r="36" spans="2:12" x14ac:dyDescent="0.25">
      <c r="B36" s="7" t="s">
        <v>62</v>
      </c>
      <c r="C36" s="38"/>
      <c r="D36" s="18"/>
      <c r="E36" s="18"/>
      <c r="F36" s="18"/>
      <c r="G36" s="18"/>
      <c r="H36" s="18"/>
      <c r="I36" s="19"/>
      <c r="J36" s="19"/>
      <c r="K36" s="19"/>
      <c r="L36" s="20"/>
    </row>
    <row r="37" spans="2:12" x14ac:dyDescent="0.25">
      <c r="B37" s="7" t="s">
        <v>40</v>
      </c>
      <c r="C37" s="38"/>
      <c r="D37" s="8">
        <f t="shared" ref="D37:L37" si="13">SUM(D35:D36)</f>
        <v>0</v>
      </c>
      <c r="E37" s="8">
        <f t="shared" si="13"/>
        <v>0</v>
      </c>
      <c r="F37" s="8">
        <f t="shared" si="13"/>
        <v>0</v>
      </c>
      <c r="G37" s="8">
        <f t="shared" si="13"/>
        <v>0</v>
      </c>
      <c r="H37" s="8">
        <f t="shared" si="13"/>
        <v>8</v>
      </c>
      <c r="I37" s="8">
        <f t="shared" si="13"/>
        <v>8</v>
      </c>
      <c r="J37" s="8">
        <f t="shared" si="13"/>
        <v>8</v>
      </c>
      <c r="K37" s="8">
        <f t="shared" si="13"/>
        <v>8</v>
      </c>
      <c r="L37" s="9">
        <f t="shared" si="13"/>
        <v>0</v>
      </c>
    </row>
    <row r="38" spans="2:12" ht="15.75" thickBot="1" x14ac:dyDescent="0.3">
      <c r="B38" s="21" t="s">
        <v>39</v>
      </c>
      <c r="C38" s="41"/>
      <c r="D38" s="28">
        <f>D37*8760*0.9</f>
        <v>0</v>
      </c>
      <c r="E38" s="28">
        <f t="shared" ref="E38:L38" si="14">E37*8760*0.9</f>
        <v>0</v>
      </c>
      <c r="F38" s="28">
        <f t="shared" si="14"/>
        <v>0</v>
      </c>
      <c r="G38" s="28">
        <f t="shared" si="14"/>
        <v>0</v>
      </c>
      <c r="H38" s="28">
        <f t="shared" si="14"/>
        <v>63072</v>
      </c>
      <c r="I38" s="28">
        <f t="shared" si="14"/>
        <v>63072</v>
      </c>
      <c r="J38" s="28">
        <f t="shared" si="14"/>
        <v>63072</v>
      </c>
      <c r="K38" s="28">
        <f t="shared" si="14"/>
        <v>63072</v>
      </c>
      <c r="L38" s="29">
        <f t="shared" si="14"/>
        <v>0</v>
      </c>
    </row>
  </sheetData>
  <mergeCells count="5">
    <mergeCell ref="B2:L2"/>
    <mergeCell ref="B10:L10"/>
    <mergeCell ref="B18:L18"/>
    <mergeCell ref="B24:L24"/>
    <mergeCell ref="B33:L3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7"/>
  <sheetViews>
    <sheetView zoomScaleNormal="100" workbookViewId="0">
      <selection activeCell="W14" sqref="W14"/>
    </sheetView>
  </sheetViews>
  <sheetFormatPr defaultRowHeight="15" x14ac:dyDescent="0.25"/>
  <cols>
    <col min="2" max="2" width="20.7109375" bestFit="1" customWidth="1"/>
    <col min="3" max="11" width="8" customWidth="1"/>
  </cols>
  <sheetData>
    <row r="1" spans="2:11" ht="15.75" thickBot="1" x14ac:dyDescent="0.3"/>
    <row r="2" spans="2:11" ht="15.75" thickBot="1" x14ac:dyDescent="0.3">
      <c r="B2" s="54" t="s">
        <v>70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x14ac:dyDescent="0.25">
      <c r="B3" s="3"/>
      <c r="C3" s="4" t="s">
        <v>0</v>
      </c>
      <c r="D3" s="4" t="s">
        <v>1</v>
      </c>
      <c r="E3" s="4" t="s">
        <v>2</v>
      </c>
      <c r="F3" s="13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5" t="s">
        <v>14</v>
      </c>
    </row>
    <row r="4" spans="2:11" x14ac:dyDescent="0.25">
      <c r="B4" s="3" t="s">
        <v>97</v>
      </c>
      <c r="C4" s="44">
        <f>C17</f>
        <v>0</v>
      </c>
      <c r="D4" s="44">
        <f t="shared" ref="D4:K4" si="0">D17</f>
        <v>0</v>
      </c>
      <c r="E4" s="44">
        <f t="shared" si="0"/>
        <v>5345</v>
      </c>
      <c r="F4" s="44">
        <f t="shared" si="0"/>
        <v>6645</v>
      </c>
      <c r="G4" s="44">
        <f t="shared" si="0"/>
        <v>7645</v>
      </c>
      <c r="H4" s="44">
        <f t="shared" si="0"/>
        <v>7645</v>
      </c>
      <c r="I4" s="44">
        <f t="shared" si="0"/>
        <v>2300</v>
      </c>
      <c r="J4" s="44">
        <f t="shared" si="0"/>
        <v>1000</v>
      </c>
      <c r="K4" s="44">
        <f t="shared" si="0"/>
        <v>0</v>
      </c>
    </row>
    <row r="5" spans="2:11" x14ac:dyDescent="0.25">
      <c r="B5" s="3" t="s">
        <v>98</v>
      </c>
      <c r="C5" s="44">
        <f>C27</f>
        <v>0</v>
      </c>
      <c r="D5" s="44">
        <f t="shared" ref="D5:K5" si="1">D27</f>
        <v>1000</v>
      </c>
      <c r="E5" s="44">
        <f t="shared" si="1"/>
        <v>3326</v>
      </c>
      <c r="F5" s="44">
        <f t="shared" si="1"/>
        <v>5576</v>
      </c>
      <c r="G5" s="44">
        <f t="shared" si="1"/>
        <v>9576</v>
      </c>
      <c r="H5" s="44">
        <f t="shared" si="1"/>
        <v>8576</v>
      </c>
      <c r="I5" s="44">
        <f t="shared" si="1"/>
        <v>6250</v>
      </c>
      <c r="J5" s="44">
        <f t="shared" si="1"/>
        <v>4000</v>
      </c>
      <c r="K5" s="44">
        <f t="shared" si="1"/>
        <v>0</v>
      </c>
    </row>
    <row r="6" spans="2:11" x14ac:dyDescent="0.25">
      <c r="B6" s="3" t="s">
        <v>95</v>
      </c>
      <c r="C6" s="44">
        <f>C36</f>
        <v>0</v>
      </c>
      <c r="D6" s="44">
        <f t="shared" ref="D6:K6" si="2">D36</f>
        <v>0</v>
      </c>
      <c r="E6" s="44">
        <f t="shared" si="2"/>
        <v>1000</v>
      </c>
      <c r="F6" s="44">
        <f t="shared" si="2"/>
        <v>1660</v>
      </c>
      <c r="G6" s="44">
        <f t="shared" si="2"/>
        <v>1660</v>
      </c>
      <c r="H6" s="44">
        <f t="shared" si="2"/>
        <v>1660</v>
      </c>
      <c r="I6" s="44">
        <f t="shared" si="2"/>
        <v>660</v>
      </c>
      <c r="J6" s="44">
        <f t="shared" si="2"/>
        <v>0</v>
      </c>
      <c r="K6" s="44">
        <f t="shared" si="2"/>
        <v>0</v>
      </c>
    </row>
    <row r="7" spans="2:11" x14ac:dyDescent="0.25">
      <c r="B7" s="7" t="s">
        <v>37</v>
      </c>
      <c r="C7" s="8">
        <f>SUM(C4:C6)</f>
        <v>0</v>
      </c>
      <c r="D7" s="8">
        <f t="shared" ref="D7:K7" si="3">SUM(D4:D6)</f>
        <v>1000</v>
      </c>
      <c r="E7" s="8">
        <f t="shared" si="3"/>
        <v>9671</v>
      </c>
      <c r="F7" s="8">
        <f t="shared" si="3"/>
        <v>13881</v>
      </c>
      <c r="G7" s="8">
        <f t="shared" si="3"/>
        <v>18881</v>
      </c>
      <c r="H7" s="8">
        <f t="shared" si="3"/>
        <v>17881</v>
      </c>
      <c r="I7" s="8">
        <f t="shared" si="3"/>
        <v>9210</v>
      </c>
      <c r="J7" s="8">
        <f t="shared" si="3"/>
        <v>5000</v>
      </c>
      <c r="K7" s="8">
        <f t="shared" si="3"/>
        <v>0</v>
      </c>
    </row>
    <row r="8" spans="2:11" ht="15.75" thickBot="1" x14ac:dyDescent="0.3">
      <c r="B8" s="2" t="s">
        <v>35</v>
      </c>
      <c r="C8" s="25">
        <f>C7*0.9</f>
        <v>0</v>
      </c>
      <c r="D8" s="25">
        <f t="shared" ref="D8:K8" si="4">D7*0.9</f>
        <v>900</v>
      </c>
      <c r="E8" s="25">
        <f t="shared" si="4"/>
        <v>8703.9</v>
      </c>
      <c r="F8" s="26">
        <f t="shared" si="4"/>
        <v>12492.9</v>
      </c>
      <c r="G8" s="25">
        <f t="shared" si="4"/>
        <v>16992.900000000001</v>
      </c>
      <c r="H8" s="25">
        <f t="shared" si="4"/>
        <v>16092.9</v>
      </c>
      <c r="I8" s="25">
        <f t="shared" si="4"/>
        <v>8289</v>
      </c>
      <c r="J8" s="25">
        <f t="shared" si="4"/>
        <v>4500</v>
      </c>
      <c r="K8" s="25">
        <f t="shared" si="4"/>
        <v>0</v>
      </c>
    </row>
    <row r="9" spans="2:11" ht="15.75" thickBot="1" x14ac:dyDescent="0.3"/>
    <row r="10" spans="2:11" ht="39" customHeight="1" thickBot="1" x14ac:dyDescent="0.3">
      <c r="B10" s="49" t="s">
        <v>64</v>
      </c>
      <c r="C10" s="50"/>
      <c r="D10" s="50"/>
      <c r="E10" s="50"/>
      <c r="F10" s="50"/>
      <c r="G10" s="50"/>
      <c r="H10" s="50"/>
      <c r="I10" s="50"/>
      <c r="J10" s="50"/>
      <c r="K10" s="51"/>
    </row>
    <row r="11" spans="2:11" x14ac:dyDescent="0.25">
      <c r="B11" s="32"/>
      <c r="C11" s="33" t="s">
        <v>0</v>
      </c>
      <c r="D11" s="33" t="s">
        <v>1</v>
      </c>
      <c r="E11" s="33" t="s">
        <v>2</v>
      </c>
      <c r="F11" s="34" t="s">
        <v>3</v>
      </c>
      <c r="G11" s="33" t="s">
        <v>4</v>
      </c>
      <c r="H11" s="33" t="s">
        <v>5</v>
      </c>
      <c r="I11" s="33" t="s">
        <v>6</v>
      </c>
      <c r="J11" s="33" t="s">
        <v>7</v>
      </c>
      <c r="K11" s="35" t="s">
        <v>14</v>
      </c>
    </row>
    <row r="12" spans="2:11" x14ac:dyDescent="0.25">
      <c r="B12" s="7" t="s">
        <v>24</v>
      </c>
      <c r="C12" s="8"/>
      <c r="D12" s="8"/>
      <c r="E12" s="8">
        <v>5345</v>
      </c>
      <c r="F12" s="1">
        <v>5345</v>
      </c>
      <c r="G12" s="8">
        <v>5345</v>
      </c>
      <c r="H12" s="8">
        <v>5345</v>
      </c>
      <c r="I12" s="8"/>
      <c r="J12" s="8"/>
      <c r="K12" s="9"/>
    </row>
    <row r="13" spans="2:11" x14ac:dyDescent="0.25">
      <c r="B13" s="7" t="s">
        <v>25</v>
      </c>
      <c r="C13" s="8"/>
      <c r="D13" s="8"/>
      <c r="E13" s="8"/>
      <c r="F13" s="1">
        <v>1300</v>
      </c>
      <c r="G13" s="8">
        <v>1300</v>
      </c>
      <c r="H13" s="8">
        <v>1300</v>
      </c>
      <c r="I13" s="8">
        <v>1300</v>
      </c>
      <c r="J13" s="8"/>
      <c r="K13" s="9"/>
    </row>
    <row r="14" spans="2:11" x14ac:dyDescent="0.25">
      <c r="B14" s="7" t="s">
        <v>49</v>
      </c>
      <c r="C14" s="8"/>
      <c r="D14" s="8"/>
      <c r="E14" s="8"/>
      <c r="F14" s="1"/>
      <c r="G14" s="18">
        <v>1000</v>
      </c>
      <c r="H14" s="18">
        <v>1000</v>
      </c>
      <c r="I14" s="18">
        <v>1000</v>
      </c>
      <c r="J14" s="18">
        <v>1000</v>
      </c>
      <c r="K14" s="9"/>
    </row>
    <row r="15" spans="2:11" x14ac:dyDescent="0.25">
      <c r="B15" s="7" t="s">
        <v>49</v>
      </c>
      <c r="C15" s="8"/>
      <c r="D15" s="8"/>
      <c r="E15" s="8"/>
      <c r="F15" s="1"/>
      <c r="G15" s="8"/>
      <c r="H15" s="19"/>
      <c r="I15" s="19"/>
      <c r="J15" s="19"/>
      <c r="K15" s="20"/>
    </row>
    <row r="16" spans="2:11" x14ac:dyDescent="0.25">
      <c r="B16" s="7" t="s">
        <v>26</v>
      </c>
      <c r="C16" s="18"/>
      <c r="D16" s="18"/>
      <c r="E16" s="18"/>
      <c r="F16" s="14"/>
      <c r="G16" s="18"/>
      <c r="H16" s="19"/>
      <c r="I16" s="19"/>
      <c r="J16" s="19"/>
      <c r="K16" s="20"/>
    </row>
    <row r="17" spans="2:11" x14ac:dyDescent="0.25">
      <c r="B17" s="7" t="s">
        <v>48</v>
      </c>
      <c r="C17" s="8">
        <f>SUM(C12:C14)</f>
        <v>0</v>
      </c>
      <c r="D17" s="8">
        <f>SUM(D12:D14)</f>
        <v>0</v>
      </c>
      <c r="E17" s="8">
        <f t="shared" ref="E17:K17" si="5">SUM(E12:E16)</f>
        <v>5345</v>
      </c>
      <c r="F17" s="1">
        <f t="shared" si="5"/>
        <v>6645</v>
      </c>
      <c r="G17" s="8">
        <f t="shared" si="5"/>
        <v>7645</v>
      </c>
      <c r="H17" s="8">
        <f t="shared" si="5"/>
        <v>7645</v>
      </c>
      <c r="I17" s="8">
        <f t="shared" si="5"/>
        <v>2300</v>
      </c>
      <c r="J17" s="8">
        <f t="shared" si="5"/>
        <v>1000</v>
      </c>
      <c r="K17" s="9">
        <f t="shared" si="5"/>
        <v>0</v>
      </c>
    </row>
    <row r="18" spans="2:11" ht="15.75" thickBot="1" x14ac:dyDescent="0.3">
      <c r="B18" s="21" t="s">
        <v>35</v>
      </c>
      <c r="C18" s="24">
        <f>C17*0.9</f>
        <v>0</v>
      </c>
      <c r="D18" s="24">
        <f t="shared" ref="D18:K18" si="6">D17*0.9</f>
        <v>0</v>
      </c>
      <c r="E18" s="24">
        <f t="shared" si="6"/>
        <v>4810.5</v>
      </c>
      <c r="F18" s="26">
        <f t="shared" si="6"/>
        <v>5980.5</v>
      </c>
      <c r="G18" s="24">
        <f t="shared" si="6"/>
        <v>6880.5</v>
      </c>
      <c r="H18" s="24">
        <f t="shared" si="6"/>
        <v>6880.5</v>
      </c>
      <c r="I18" s="24">
        <f t="shared" si="6"/>
        <v>2070</v>
      </c>
      <c r="J18" s="24">
        <f t="shared" si="6"/>
        <v>900</v>
      </c>
      <c r="K18" s="36">
        <f t="shared" si="6"/>
        <v>0</v>
      </c>
    </row>
    <row r="19" spans="2:11" ht="15.75" thickBot="1" x14ac:dyDescent="0.3"/>
    <row r="20" spans="2:11" ht="45.75" customHeight="1" thickBot="1" x14ac:dyDescent="0.3">
      <c r="B20" s="49" t="s">
        <v>77</v>
      </c>
      <c r="C20" s="52"/>
      <c r="D20" s="52"/>
      <c r="E20" s="52"/>
      <c r="F20" s="52"/>
      <c r="G20" s="52"/>
      <c r="H20" s="52"/>
      <c r="I20" s="52"/>
      <c r="J20" s="52"/>
      <c r="K20" s="53"/>
    </row>
    <row r="21" spans="2:11" x14ac:dyDescent="0.25">
      <c r="B21" s="15"/>
      <c r="C21" s="16" t="s">
        <v>0</v>
      </c>
      <c r="D21" s="16" t="s">
        <v>1</v>
      </c>
      <c r="E21" s="16" t="s">
        <v>2</v>
      </c>
      <c r="F21" s="13" t="s">
        <v>3</v>
      </c>
      <c r="G21" s="16" t="s">
        <v>4</v>
      </c>
      <c r="H21" s="16" t="s">
        <v>5</v>
      </c>
      <c r="I21" s="16" t="s">
        <v>6</v>
      </c>
      <c r="J21" s="16" t="s">
        <v>7</v>
      </c>
      <c r="K21" s="17" t="s">
        <v>14</v>
      </c>
    </row>
    <row r="22" spans="2:11" x14ac:dyDescent="0.25">
      <c r="B22" s="7" t="s">
        <v>27</v>
      </c>
      <c r="C22" s="8"/>
      <c r="D22" s="8">
        <v>1000</v>
      </c>
      <c r="E22" s="8">
        <v>1000</v>
      </c>
      <c r="F22" s="1">
        <v>1000</v>
      </c>
      <c r="G22" s="8">
        <v>1000</v>
      </c>
      <c r="H22" s="8"/>
      <c r="I22" s="8"/>
      <c r="J22" s="8"/>
      <c r="K22" s="9"/>
    </row>
    <row r="23" spans="2:11" x14ac:dyDescent="0.25">
      <c r="B23" s="7" t="s">
        <v>28</v>
      </c>
      <c r="C23" s="8"/>
      <c r="D23" s="8"/>
      <c r="E23" s="8">
        <v>2326</v>
      </c>
      <c r="F23" s="1">
        <v>2326</v>
      </c>
      <c r="G23" s="8">
        <v>2326</v>
      </c>
      <c r="H23" s="8">
        <v>2326</v>
      </c>
      <c r="I23" s="8"/>
      <c r="J23" s="8"/>
      <c r="K23" s="9"/>
    </row>
    <row r="24" spans="2:11" x14ac:dyDescent="0.25">
      <c r="B24" s="7" t="s">
        <v>29</v>
      </c>
      <c r="C24" s="8"/>
      <c r="D24" s="8"/>
      <c r="E24" s="8"/>
      <c r="F24" s="1">
        <v>2250</v>
      </c>
      <c r="G24" s="8">
        <v>2250</v>
      </c>
      <c r="H24" s="8">
        <v>2250</v>
      </c>
      <c r="I24" s="8">
        <v>2250</v>
      </c>
      <c r="J24" s="8"/>
      <c r="K24" s="9"/>
    </row>
    <row r="25" spans="2:11" x14ac:dyDescent="0.25">
      <c r="B25" s="7" t="s">
        <v>51</v>
      </c>
      <c r="C25" s="8"/>
      <c r="D25" s="8"/>
      <c r="E25" s="8"/>
      <c r="F25" s="1"/>
      <c r="G25" s="18">
        <v>4000</v>
      </c>
      <c r="H25" s="18">
        <v>4000</v>
      </c>
      <c r="I25" s="18">
        <v>4000</v>
      </c>
      <c r="J25" s="18">
        <v>4000</v>
      </c>
      <c r="K25" s="9"/>
    </row>
    <row r="26" spans="2:11" x14ac:dyDescent="0.25">
      <c r="B26" s="7" t="s">
        <v>30</v>
      </c>
      <c r="C26" s="18"/>
      <c r="D26" s="18"/>
      <c r="E26" s="18"/>
      <c r="F26" s="14"/>
      <c r="G26" s="18"/>
      <c r="H26" s="19"/>
      <c r="I26" s="19"/>
      <c r="J26" s="19"/>
      <c r="K26" s="20"/>
    </row>
    <row r="27" spans="2:11" x14ac:dyDescent="0.25">
      <c r="B27" s="7" t="s">
        <v>36</v>
      </c>
      <c r="C27" s="8">
        <f>SUM(C22:C25)</f>
        <v>0</v>
      </c>
      <c r="D27" s="8">
        <f>SUM(D22:D25)</f>
        <v>1000</v>
      </c>
      <c r="E27" s="8">
        <f t="shared" ref="E27:K27" si="7">SUM(E22:E26)</f>
        <v>3326</v>
      </c>
      <c r="F27" s="1">
        <f t="shared" si="7"/>
        <v>5576</v>
      </c>
      <c r="G27" s="8">
        <f t="shared" si="7"/>
        <v>9576</v>
      </c>
      <c r="H27" s="8">
        <f t="shared" si="7"/>
        <v>8576</v>
      </c>
      <c r="I27" s="8">
        <f t="shared" si="7"/>
        <v>6250</v>
      </c>
      <c r="J27" s="8">
        <f t="shared" si="7"/>
        <v>4000</v>
      </c>
      <c r="K27" s="9">
        <f t="shared" si="7"/>
        <v>0</v>
      </c>
    </row>
    <row r="28" spans="2:11" ht="15.75" thickBot="1" x14ac:dyDescent="0.3">
      <c r="B28" s="21" t="s">
        <v>35</v>
      </c>
      <c r="C28" s="24">
        <f>C27*0.9</f>
        <v>0</v>
      </c>
      <c r="D28" s="24">
        <f t="shared" ref="D28:K28" si="8">D27*0.9</f>
        <v>900</v>
      </c>
      <c r="E28" s="24">
        <f t="shared" si="8"/>
        <v>2993.4</v>
      </c>
      <c r="F28" s="26">
        <f t="shared" si="8"/>
        <v>5018.4000000000005</v>
      </c>
      <c r="G28" s="24">
        <f t="shared" si="8"/>
        <v>8618.4</v>
      </c>
      <c r="H28" s="24">
        <f t="shared" si="8"/>
        <v>7718.4000000000005</v>
      </c>
      <c r="I28" s="24">
        <f t="shared" si="8"/>
        <v>5625</v>
      </c>
      <c r="J28" s="24">
        <f t="shared" si="8"/>
        <v>3600</v>
      </c>
      <c r="K28" s="36">
        <f t="shared" si="8"/>
        <v>0</v>
      </c>
    </row>
    <row r="29" spans="2:11" ht="15.75" thickBot="1" x14ac:dyDescent="0.3"/>
    <row r="30" spans="2:11" ht="48" customHeight="1" thickBot="1" x14ac:dyDescent="0.3">
      <c r="B30" s="49" t="s">
        <v>50</v>
      </c>
      <c r="C30" s="52"/>
      <c r="D30" s="52"/>
      <c r="E30" s="52"/>
      <c r="F30" s="52"/>
      <c r="G30" s="52"/>
      <c r="H30" s="52"/>
      <c r="I30" s="52"/>
      <c r="J30" s="52"/>
      <c r="K30" s="53"/>
    </row>
    <row r="31" spans="2:11" x14ac:dyDescent="0.25">
      <c r="B31" s="15"/>
      <c r="C31" s="16" t="s">
        <v>0</v>
      </c>
      <c r="D31" s="16" t="s">
        <v>1</v>
      </c>
      <c r="E31" s="16" t="s">
        <v>2</v>
      </c>
      <c r="F31" s="13" t="s">
        <v>3</v>
      </c>
      <c r="G31" s="16" t="s">
        <v>4</v>
      </c>
      <c r="H31" s="16" t="s">
        <v>5</v>
      </c>
      <c r="I31" s="16" t="s">
        <v>6</v>
      </c>
      <c r="J31" s="16" t="s">
        <v>7</v>
      </c>
      <c r="K31" s="17" t="s">
        <v>14</v>
      </c>
    </row>
    <row r="32" spans="2:11" x14ac:dyDescent="0.25">
      <c r="B32" s="7" t="s">
        <v>31</v>
      </c>
      <c r="C32" s="8"/>
      <c r="D32" s="8"/>
      <c r="E32" s="8">
        <v>1000</v>
      </c>
      <c r="F32" s="1">
        <v>1000</v>
      </c>
      <c r="G32" s="8">
        <v>1000</v>
      </c>
      <c r="H32" s="8">
        <v>1000</v>
      </c>
      <c r="I32" s="8"/>
      <c r="J32" s="8"/>
      <c r="K32" s="9"/>
    </row>
    <row r="33" spans="2:11" x14ac:dyDescent="0.25">
      <c r="B33" s="7" t="s">
        <v>32</v>
      </c>
      <c r="C33" s="8"/>
      <c r="D33" s="8"/>
      <c r="E33" s="8"/>
      <c r="F33" s="1">
        <v>660</v>
      </c>
      <c r="G33" s="8">
        <v>660</v>
      </c>
      <c r="H33" s="8">
        <v>660</v>
      </c>
      <c r="I33" s="8">
        <v>660</v>
      </c>
      <c r="J33" s="8"/>
      <c r="K33" s="9"/>
    </row>
    <row r="34" spans="2:11" x14ac:dyDescent="0.25">
      <c r="B34" s="7" t="s">
        <v>33</v>
      </c>
      <c r="C34" s="8"/>
      <c r="D34" s="8"/>
      <c r="E34" s="8"/>
      <c r="F34" s="1"/>
      <c r="G34" s="8">
        <v>0</v>
      </c>
      <c r="H34" s="8">
        <v>0</v>
      </c>
      <c r="I34" s="8">
        <v>0</v>
      </c>
      <c r="J34" s="8">
        <v>0</v>
      </c>
      <c r="K34" s="9"/>
    </row>
    <row r="35" spans="2:11" x14ac:dyDescent="0.25">
      <c r="B35" s="7" t="s">
        <v>34</v>
      </c>
      <c r="C35" s="18"/>
      <c r="D35" s="18"/>
      <c r="E35" s="18"/>
      <c r="F35" s="14"/>
      <c r="G35" s="18"/>
      <c r="H35" s="19"/>
      <c r="I35" s="19"/>
      <c r="J35" s="19"/>
      <c r="K35" s="20"/>
    </row>
    <row r="36" spans="2:11" x14ac:dyDescent="0.25">
      <c r="B36" s="7" t="s">
        <v>36</v>
      </c>
      <c r="C36" s="8">
        <f>SUM(C32:C34)</f>
        <v>0</v>
      </c>
      <c r="D36" s="8">
        <f t="shared" ref="D36" si="9">SUM(D32:D34)</f>
        <v>0</v>
      </c>
      <c r="E36" s="8">
        <f>SUM(E32:E35)</f>
        <v>1000</v>
      </c>
      <c r="F36" s="1">
        <f t="shared" ref="F36:K36" si="10">SUM(F32:F35)</f>
        <v>1660</v>
      </c>
      <c r="G36" s="8">
        <f t="shared" si="10"/>
        <v>1660</v>
      </c>
      <c r="H36" s="8">
        <f t="shared" si="10"/>
        <v>1660</v>
      </c>
      <c r="I36" s="8">
        <f t="shared" si="10"/>
        <v>660</v>
      </c>
      <c r="J36" s="8">
        <f t="shared" si="10"/>
        <v>0</v>
      </c>
      <c r="K36" s="9">
        <f t="shared" si="10"/>
        <v>0</v>
      </c>
    </row>
    <row r="37" spans="2:11" ht="15.75" thickBot="1" x14ac:dyDescent="0.3">
      <c r="B37" s="21" t="s">
        <v>35</v>
      </c>
      <c r="C37" s="24">
        <f>C36*0.9</f>
        <v>0</v>
      </c>
      <c r="D37" s="24">
        <f t="shared" ref="D37:K37" si="11">D36*0.9</f>
        <v>0</v>
      </c>
      <c r="E37" s="24">
        <f t="shared" si="11"/>
        <v>900</v>
      </c>
      <c r="F37" s="26">
        <f t="shared" si="11"/>
        <v>1494</v>
      </c>
      <c r="G37" s="24">
        <f t="shared" si="11"/>
        <v>1494</v>
      </c>
      <c r="H37" s="24">
        <f t="shared" si="11"/>
        <v>1494</v>
      </c>
      <c r="I37" s="24">
        <f t="shared" si="11"/>
        <v>594</v>
      </c>
      <c r="J37" s="24">
        <f t="shared" si="11"/>
        <v>0</v>
      </c>
      <c r="K37" s="24">
        <f t="shared" si="11"/>
        <v>0</v>
      </c>
    </row>
  </sheetData>
  <mergeCells count="4">
    <mergeCell ref="B2:K2"/>
    <mergeCell ref="B10:K10"/>
    <mergeCell ref="B20:K20"/>
    <mergeCell ref="B30:K3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C82D-4557-4509-BC96-2230A5A9EA8A}">
  <dimension ref="B1:K31"/>
  <sheetViews>
    <sheetView zoomScaleNormal="100" workbookViewId="0">
      <selection activeCell="C1" sqref="C1:K1048576"/>
    </sheetView>
  </sheetViews>
  <sheetFormatPr defaultRowHeight="15" x14ac:dyDescent="0.25"/>
  <cols>
    <col min="2" max="2" width="20.7109375" bestFit="1" customWidth="1"/>
    <col min="3" max="4" width="5.140625" bestFit="1" customWidth="1"/>
    <col min="5" max="10" width="5" bestFit="1" customWidth="1"/>
    <col min="11" max="11" width="5.140625" bestFit="1" customWidth="1"/>
  </cols>
  <sheetData>
    <row r="1" spans="2:11" ht="15.75" thickBot="1" x14ac:dyDescent="0.3"/>
    <row r="2" spans="2:11" ht="15.75" thickBot="1" x14ac:dyDescent="0.3">
      <c r="B2" s="54" t="s">
        <v>93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x14ac:dyDescent="0.25">
      <c r="B3" s="3"/>
      <c r="C3" s="37" t="s">
        <v>0</v>
      </c>
      <c r="D3" s="37" t="s">
        <v>1</v>
      </c>
      <c r="E3" s="4" t="s">
        <v>2</v>
      </c>
      <c r="F3" s="16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5" t="s">
        <v>14</v>
      </c>
    </row>
    <row r="4" spans="2:11" x14ac:dyDescent="0.25">
      <c r="B4" s="3" t="s">
        <v>89</v>
      </c>
      <c r="C4" s="44">
        <f t="shared" ref="C4:D4" si="0">C15</f>
        <v>0</v>
      </c>
      <c r="D4" s="44">
        <f t="shared" si="0"/>
        <v>0</v>
      </c>
      <c r="E4" s="44">
        <f t="shared" ref="E4:K4" si="1">E15</f>
        <v>7</v>
      </c>
      <c r="F4" s="44">
        <f t="shared" si="1"/>
        <v>7</v>
      </c>
      <c r="G4" s="44">
        <f t="shared" si="1"/>
        <v>24</v>
      </c>
      <c r="H4" s="44">
        <f t="shared" si="1"/>
        <v>24</v>
      </c>
      <c r="I4" s="44">
        <f t="shared" si="1"/>
        <v>17</v>
      </c>
      <c r="J4" s="44">
        <f t="shared" si="1"/>
        <v>17</v>
      </c>
      <c r="K4" s="44">
        <f t="shared" si="1"/>
        <v>0</v>
      </c>
    </row>
    <row r="5" spans="2:11" x14ac:dyDescent="0.25">
      <c r="B5" s="3" t="s">
        <v>90</v>
      </c>
      <c r="C5" s="44">
        <f t="shared" ref="C5:D5" si="2">C23</f>
        <v>0</v>
      </c>
      <c r="D5" s="44">
        <f t="shared" si="2"/>
        <v>0</v>
      </c>
      <c r="E5" s="44">
        <f t="shared" ref="E5:K5" si="3">E23</f>
        <v>0</v>
      </c>
      <c r="F5" s="44">
        <f t="shared" si="3"/>
        <v>1</v>
      </c>
      <c r="G5" s="44">
        <f t="shared" si="3"/>
        <v>1</v>
      </c>
      <c r="H5" s="44">
        <f t="shared" si="3"/>
        <v>1</v>
      </c>
      <c r="I5" s="44">
        <f t="shared" si="3"/>
        <v>1</v>
      </c>
      <c r="J5" s="44">
        <f t="shared" si="3"/>
        <v>0</v>
      </c>
      <c r="K5" s="44">
        <f t="shared" si="3"/>
        <v>0</v>
      </c>
    </row>
    <row r="6" spans="2:11" x14ac:dyDescent="0.25">
      <c r="B6" s="3" t="s">
        <v>88</v>
      </c>
      <c r="C6" s="44">
        <f t="shared" ref="C6:D6" si="4">C31</f>
        <v>0</v>
      </c>
      <c r="D6" s="44">
        <f t="shared" si="4"/>
        <v>0</v>
      </c>
      <c r="E6" s="44">
        <f t="shared" ref="E6:K6" si="5">E31</f>
        <v>0</v>
      </c>
      <c r="F6" s="44">
        <f t="shared" si="5"/>
        <v>9</v>
      </c>
      <c r="G6" s="44">
        <f t="shared" si="5"/>
        <v>9</v>
      </c>
      <c r="H6" s="44">
        <f t="shared" si="5"/>
        <v>9</v>
      </c>
      <c r="I6" s="44">
        <f t="shared" si="5"/>
        <v>9</v>
      </c>
      <c r="J6" s="44">
        <f t="shared" si="5"/>
        <v>0</v>
      </c>
      <c r="K6" s="44">
        <f t="shared" si="5"/>
        <v>0</v>
      </c>
    </row>
    <row r="8" spans="2:11" ht="15.75" thickBot="1" x14ac:dyDescent="0.3"/>
    <row r="9" spans="2:11" ht="45.75" customHeight="1" thickBot="1" x14ac:dyDescent="0.3">
      <c r="B9" s="49" t="s">
        <v>82</v>
      </c>
      <c r="C9" s="52"/>
      <c r="D9" s="52"/>
      <c r="E9" s="52"/>
      <c r="F9" s="52"/>
      <c r="G9" s="52"/>
      <c r="H9" s="52"/>
      <c r="I9" s="52"/>
      <c r="J9" s="52"/>
      <c r="K9" s="53"/>
    </row>
    <row r="10" spans="2:11" x14ac:dyDescent="0.25">
      <c r="B10" s="15"/>
      <c r="C10" s="37" t="s">
        <v>0</v>
      </c>
      <c r="D10" s="37" t="s">
        <v>1</v>
      </c>
      <c r="E10" s="16" t="s">
        <v>2</v>
      </c>
      <c r="F10" s="16" t="s">
        <v>3</v>
      </c>
      <c r="G10" s="16" t="s">
        <v>4</v>
      </c>
      <c r="H10" s="16" t="s">
        <v>5</v>
      </c>
      <c r="I10" s="16" t="s">
        <v>6</v>
      </c>
      <c r="J10" s="16" t="s">
        <v>7</v>
      </c>
      <c r="K10" s="17" t="s">
        <v>14</v>
      </c>
    </row>
    <row r="11" spans="2:11" x14ac:dyDescent="0.25">
      <c r="B11" s="7" t="s">
        <v>78</v>
      </c>
      <c r="C11" s="38"/>
      <c r="D11" s="38"/>
      <c r="E11" s="8">
        <v>7</v>
      </c>
      <c r="F11" s="8">
        <v>7</v>
      </c>
      <c r="G11" s="8">
        <v>7</v>
      </c>
      <c r="H11" s="8">
        <v>7</v>
      </c>
      <c r="I11" s="8"/>
      <c r="J11" s="8"/>
      <c r="K11" s="9"/>
    </row>
    <row r="12" spans="2:11" x14ac:dyDescent="0.25">
      <c r="B12" s="7" t="s">
        <v>79</v>
      </c>
      <c r="C12" s="38"/>
      <c r="D12" s="38"/>
      <c r="E12" s="8"/>
      <c r="F12" s="8"/>
      <c r="G12" s="8">
        <v>17</v>
      </c>
      <c r="H12" s="8">
        <v>17</v>
      </c>
      <c r="I12" s="8">
        <v>17</v>
      </c>
      <c r="J12" s="8">
        <v>17</v>
      </c>
      <c r="K12" s="9"/>
    </row>
    <row r="13" spans="2:11" x14ac:dyDescent="0.25">
      <c r="B13" s="7" t="s">
        <v>80</v>
      </c>
      <c r="C13" s="38"/>
      <c r="D13" s="38"/>
      <c r="E13" s="8"/>
      <c r="F13" s="8"/>
      <c r="G13" s="8"/>
      <c r="H13" s="8"/>
      <c r="I13" s="8"/>
      <c r="J13" s="8"/>
      <c r="K13" s="9"/>
    </row>
    <row r="14" spans="2:11" x14ac:dyDescent="0.25">
      <c r="B14" s="7" t="s">
        <v>84</v>
      </c>
      <c r="C14" s="38"/>
      <c r="D14" s="38"/>
      <c r="E14" s="8"/>
      <c r="F14" s="8"/>
      <c r="G14" s="8"/>
      <c r="H14" s="8"/>
      <c r="I14" s="8"/>
      <c r="J14" s="8"/>
      <c r="K14" s="9"/>
    </row>
    <row r="15" spans="2:11" ht="15.75" thickBot="1" x14ac:dyDescent="0.3">
      <c r="B15" s="21" t="s">
        <v>81</v>
      </c>
      <c r="C15" s="24">
        <f t="shared" ref="C15:K15" si="6">SUM(C11:C13)</f>
        <v>0</v>
      </c>
      <c r="D15" s="24">
        <f t="shared" si="6"/>
        <v>0</v>
      </c>
      <c r="E15" s="24">
        <f t="shared" si="6"/>
        <v>7</v>
      </c>
      <c r="F15" s="24">
        <f t="shared" si="6"/>
        <v>7</v>
      </c>
      <c r="G15" s="24">
        <f t="shared" si="6"/>
        <v>24</v>
      </c>
      <c r="H15" s="24">
        <f t="shared" si="6"/>
        <v>24</v>
      </c>
      <c r="I15" s="24">
        <f t="shared" si="6"/>
        <v>17</v>
      </c>
      <c r="J15" s="24">
        <f t="shared" si="6"/>
        <v>17</v>
      </c>
      <c r="K15" s="36">
        <f t="shared" si="6"/>
        <v>0</v>
      </c>
    </row>
    <row r="16" spans="2:11" ht="15.75" thickBot="1" x14ac:dyDescent="0.3"/>
    <row r="17" spans="2:11" ht="15.75" thickBot="1" x14ac:dyDescent="0.3">
      <c r="B17" s="49" t="s">
        <v>85</v>
      </c>
      <c r="C17" s="52"/>
      <c r="D17" s="52"/>
      <c r="E17" s="52"/>
      <c r="F17" s="52"/>
      <c r="G17" s="52"/>
      <c r="H17" s="52"/>
      <c r="I17" s="52"/>
      <c r="J17" s="52"/>
      <c r="K17" s="53"/>
    </row>
    <row r="18" spans="2:11" x14ac:dyDescent="0.25">
      <c r="B18" s="15"/>
      <c r="C18" s="37" t="s">
        <v>0</v>
      </c>
      <c r="D18" s="37" t="s">
        <v>1</v>
      </c>
      <c r="E18" s="16" t="s">
        <v>2</v>
      </c>
      <c r="F18" s="16" t="s">
        <v>3</v>
      </c>
      <c r="G18" s="16" t="s">
        <v>4</v>
      </c>
      <c r="H18" s="16" t="s">
        <v>5</v>
      </c>
      <c r="I18" s="16" t="s">
        <v>6</v>
      </c>
      <c r="J18" s="16" t="s">
        <v>7</v>
      </c>
      <c r="K18" s="17" t="s">
        <v>14</v>
      </c>
    </row>
    <row r="19" spans="2:11" x14ac:dyDescent="0.25">
      <c r="B19" s="7" t="s">
        <v>78</v>
      </c>
      <c r="C19" s="38"/>
      <c r="D19" s="38"/>
      <c r="E19" s="8"/>
      <c r="F19" s="8"/>
      <c r="G19" s="8"/>
      <c r="H19" s="8"/>
      <c r="I19" s="8"/>
      <c r="J19" s="8"/>
      <c r="K19" s="9"/>
    </row>
    <row r="20" spans="2:11" x14ac:dyDescent="0.25">
      <c r="B20" s="7" t="s">
        <v>79</v>
      </c>
      <c r="C20" s="38"/>
      <c r="D20" s="38"/>
      <c r="E20" s="8"/>
      <c r="F20" s="8">
        <v>1</v>
      </c>
      <c r="G20" s="8">
        <v>1</v>
      </c>
      <c r="H20" s="8">
        <v>1</v>
      </c>
      <c r="I20" s="8">
        <v>1</v>
      </c>
      <c r="J20" s="8"/>
      <c r="K20" s="9"/>
    </row>
    <row r="21" spans="2:11" x14ac:dyDescent="0.25">
      <c r="B21" s="7" t="s">
        <v>80</v>
      </c>
      <c r="C21" s="38"/>
      <c r="D21" s="38"/>
      <c r="E21" s="8"/>
      <c r="F21" s="8"/>
      <c r="G21" s="8"/>
      <c r="H21" s="8"/>
      <c r="I21" s="8"/>
      <c r="J21" s="8"/>
      <c r="K21" s="9"/>
    </row>
    <row r="22" spans="2:11" x14ac:dyDescent="0.25">
      <c r="B22" s="7" t="s">
        <v>84</v>
      </c>
      <c r="C22" s="38"/>
      <c r="D22" s="38"/>
      <c r="E22" s="8"/>
      <c r="F22" s="8"/>
      <c r="G22" s="8"/>
      <c r="H22" s="8"/>
      <c r="I22" s="8"/>
      <c r="J22" s="8"/>
      <c r="K22" s="9"/>
    </row>
    <row r="23" spans="2:11" ht="15.75" thickBot="1" x14ac:dyDescent="0.3">
      <c r="B23" s="21" t="s">
        <v>81</v>
      </c>
      <c r="C23" s="24">
        <f t="shared" ref="C23:K23" si="7">SUM(C19:C21)</f>
        <v>0</v>
      </c>
      <c r="D23" s="24">
        <f t="shared" si="7"/>
        <v>0</v>
      </c>
      <c r="E23" s="24">
        <f t="shared" si="7"/>
        <v>0</v>
      </c>
      <c r="F23" s="24">
        <f t="shared" si="7"/>
        <v>1</v>
      </c>
      <c r="G23" s="24">
        <f t="shared" si="7"/>
        <v>1</v>
      </c>
      <c r="H23" s="24">
        <f t="shared" si="7"/>
        <v>1</v>
      </c>
      <c r="I23" s="24">
        <f t="shared" si="7"/>
        <v>1</v>
      </c>
      <c r="J23" s="24">
        <f t="shared" si="7"/>
        <v>0</v>
      </c>
      <c r="K23" s="36">
        <f t="shared" si="7"/>
        <v>0</v>
      </c>
    </row>
    <row r="24" spans="2:11" ht="15.75" thickBot="1" x14ac:dyDescent="0.3"/>
    <row r="25" spans="2:11" ht="15.75" thickBot="1" x14ac:dyDescent="0.3">
      <c r="B25" s="49" t="s">
        <v>83</v>
      </c>
      <c r="C25" s="52"/>
      <c r="D25" s="52"/>
      <c r="E25" s="52"/>
      <c r="F25" s="52"/>
      <c r="G25" s="52"/>
      <c r="H25" s="52"/>
      <c r="I25" s="52"/>
      <c r="J25" s="52"/>
      <c r="K25" s="53"/>
    </row>
    <row r="26" spans="2:11" x14ac:dyDescent="0.25">
      <c r="B26" s="15"/>
      <c r="C26" s="40"/>
      <c r="D26" s="40"/>
      <c r="E26" s="16" t="s">
        <v>2</v>
      </c>
      <c r="F26" s="16" t="s">
        <v>3</v>
      </c>
      <c r="G26" s="16" t="s">
        <v>4</v>
      </c>
      <c r="H26" s="16" t="s">
        <v>5</v>
      </c>
      <c r="I26" s="16" t="s">
        <v>6</v>
      </c>
      <c r="J26" s="16" t="s">
        <v>7</v>
      </c>
      <c r="K26" s="17" t="s">
        <v>14</v>
      </c>
    </row>
    <row r="27" spans="2:11" x14ac:dyDescent="0.25">
      <c r="B27" s="7" t="s">
        <v>86</v>
      </c>
      <c r="C27" s="38"/>
      <c r="D27" s="38"/>
      <c r="E27" s="8"/>
      <c r="F27" s="8"/>
      <c r="G27" s="8"/>
      <c r="H27" s="8"/>
      <c r="I27" s="8"/>
      <c r="J27" s="8"/>
      <c r="K27" s="9"/>
    </row>
    <row r="28" spans="2:11" x14ac:dyDescent="0.25">
      <c r="B28" s="7" t="s">
        <v>87</v>
      </c>
      <c r="C28" s="38"/>
      <c r="D28" s="38"/>
      <c r="E28" s="8"/>
      <c r="F28" s="8">
        <v>9</v>
      </c>
      <c r="G28" s="8">
        <v>9</v>
      </c>
      <c r="H28" s="8">
        <v>9</v>
      </c>
      <c r="I28" s="8">
        <v>9</v>
      </c>
      <c r="J28" s="8"/>
      <c r="K28" s="9"/>
    </row>
    <row r="29" spans="2:11" x14ac:dyDescent="0.25">
      <c r="B29" s="7" t="s">
        <v>86</v>
      </c>
      <c r="C29" s="38"/>
      <c r="D29" s="38"/>
      <c r="E29" s="8"/>
      <c r="F29" s="8"/>
      <c r="G29" s="8"/>
      <c r="H29" s="8"/>
      <c r="I29" s="8"/>
      <c r="J29" s="8"/>
      <c r="K29" s="9"/>
    </row>
    <row r="30" spans="2:11" x14ac:dyDescent="0.25">
      <c r="B30" s="7" t="s">
        <v>87</v>
      </c>
      <c r="C30" s="38"/>
      <c r="D30" s="38"/>
      <c r="E30" s="8"/>
      <c r="F30" s="8"/>
      <c r="G30" s="8"/>
      <c r="H30" s="8"/>
      <c r="I30" s="8"/>
      <c r="J30" s="8"/>
      <c r="K30" s="9"/>
    </row>
    <row r="31" spans="2:11" ht="15.75" thickBot="1" x14ac:dyDescent="0.3">
      <c r="B31" s="21" t="s">
        <v>81</v>
      </c>
      <c r="C31" s="24">
        <f t="shared" ref="C31:K31" si="8">SUM(C27:C29)</f>
        <v>0</v>
      </c>
      <c r="D31" s="24">
        <f t="shared" si="8"/>
        <v>0</v>
      </c>
      <c r="E31" s="24">
        <f t="shared" si="8"/>
        <v>0</v>
      </c>
      <c r="F31" s="24">
        <f t="shared" si="8"/>
        <v>9</v>
      </c>
      <c r="G31" s="24">
        <f t="shared" si="8"/>
        <v>9</v>
      </c>
      <c r="H31" s="24">
        <f t="shared" si="8"/>
        <v>9</v>
      </c>
      <c r="I31" s="24">
        <f t="shared" si="8"/>
        <v>9</v>
      </c>
      <c r="J31" s="24">
        <f t="shared" si="8"/>
        <v>0</v>
      </c>
      <c r="K31" s="36">
        <f t="shared" si="8"/>
        <v>0</v>
      </c>
    </row>
  </sheetData>
  <mergeCells count="4">
    <mergeCell ref="B2:K2"/>
    <mergeCell ref="B9:K9"/>
    <mergeCell ref="B17:K17"/>
    <mergeCell ref="B25:K2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0C18C96D2684C86C8244550419FEF" ma:contentTypeVersion="4" ma:contentTypeDescription="Create a new document." ma:contentTypeScope="" ma:versionID="c5bfd49d6f42bc9413810cc5f63082dc">
  <xsd:schema xmlns:xsd="http://www.w3.org/2001/XMLSchema" xmlns:xs="http://www.w3.org/2001/XMLSchema" xmlns:p="http://schemas.microsoft.com/office/2006/metadata/properties" xmlns:ns2="cea5827a-e405-49b2-89b1-a5049df712c2" targetNamespace="http://schemas.microsoft.com/office/2006/metadata/properties" ma:root="true" ma:fieldsID="059a08cbfd31dd8ba34ac2e8dffb2674" ns2:_="">
    <xsd:import namespace="cea5827a-e405-49b2-89b1-a5049df71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5827a-e405-49b2-89b1-a5049df712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31AF94-AAAD-495A-B32D-6FEBAA10A6D0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ea5827a-e405-49b2-89b1-a5049df712c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48A74F-1127-44CD-A133-7A40D6D5E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5827a-e405-49b2-89b1-a5049df71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B59A9C-B7BD-4B05-BF57-CF180B0D2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CPU</vt:lpstr>
      <vt:lpstr>GPU</vt:lpstr>
      <vt:lpstr>Disk</vt:lpstr>
      <vt:lpstr>High Memory Nodes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Philip (STFC,RAL,SC)</dc:creator>
  <cp:lastModifiedBy>Pip Jackson</cp:lastModifiedBy>
  <dcterms:created xsi:type="dcterms:W3CDTF">2020-05-18T12:21:11Z</dcterms:created>
  <dcterms:modified xsi:type="dcterms:W3CDTF">2021-02-08T13:47:59Z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0x0101005B90C18C96D2684C86C8244550419FEF</vt:lpwstr>
  </property>
</Properties>
</file>